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_2025_\2889-25 ЗП BTL-услуги\3. ЗД\"/>
    </mc:Choice>
  </mc:AlternateContent>
  <bookViews>
    <workbookView xWindow="0" yWindow="0" windowWidth="23370" windowHeight="13650" activeTab="2"/>
  </bookViews>
  <sheets>
    <sheet name="Таблица цен Вариант А" sheetId="2" r:id="rId1"/>
    <sheet name="Таблица цен Вариант В" sheetId="10" r:id="rId2"/>
    <sheet name="Пр 1 Форма оценки" sheetId="7" r:id="rId3"/>
  </sheets>
  <definedNames>
    <definedName name="_xlnm.Print_Area" localSheetId="2">'Пр 1 Форма оценки'!$A$1:$N$75</definedName>
    <definedName name="_xlnm.Print_Area" localSheetId="0">'Таблица цен Вариант А'!$A$1:$K$47</definedName>
    <definedName name="_xlnm.Print_Area" localSheetId="1">'Таблица цен Вариант В'!$A$1:$L$47</definedName>
  </definedNames>
  <calcPr calcId="162913"/>
</workbook>
</file>

<file path=xl/calcChain.xml><?xml version="1.0" encoding="utf-8"?>
<calcChain xmlns="http://schemas.openxmlformats.org/spreadsheetml/2006/main">
  <c r="F40" i="10" l="1"/>
  <c r="F39" i="10"/>
  <c r="F38" i="10"/>
  <c r="F37" i="10"/>
  <c r="K40" i="10"/>
  <c r="L40" i="10" s="1"/>
  <c r="K39" i="10"/>
  <c r="L39" i="10" s="1"/>
  <c r="K38" i="10"/>
  <c r="L38" i="10" s="1"/>
  <c r="K37" i="10"/>
  <c r="L37" i="10" s="1"/>
  <c r="L33" i="10"/>
  <c r="L32" i="10"/>
  <c r="L31" i="10"/>
  <c r="L27" i="10"/>
  <c r="L26" i="10"/>
  <c r="L24" i="10"/>
  <c r="L23" i="10"/>
  <c r="L22" i="10"/>
  <c r="L21" i="10"/>
  <c r="L20" i="10"/>
  <c r="L19" i="10"/>
  <c r="L17" i="10"/>
  <c r="L16" i="10"/>
  <c r="L15" i="10"/>
  <c r="L14" i="10"/>
  <c r="L13" i="10"/>
  <c r="L28" i="10" s="1"/>
  <c r="L11" i="10"/>
  <c r="L10" i="10"/>
  <c r="D71" i="7"/>
  <c r="E71" i="7" s="1"/>
  <c r="F71" i="7" s="1"/>
  <c r="F70" i="7"/>
  <c r="E70" i="7"/>
  <c r="M51" i="7"/>
  <c r="M33" i="7"/>
  <c r="M54" i="7" s="1"/>
  <c r="K27" i="2"/>
  <c r="K26" i="2"/>
  <c r="K23" i="2"/>
  <c r="K22" i="2"/>
  <c r="K21" i="2"/>
  <c r="K20" i="2"/>
  <c r="K17" i="2"/>
  <c r="K16" i="2"/>
  <c r="K24" i="2"/>
  <c r="L41" i="10" l="1"/>
  <c r="L42" i="10" s="1"/>
  <c r="K32" i="2" l="1"/>
  <c r="K31" i="2"/>
  <c r="K33" i="2" s="1"/>
  <c r="J37" i="2" l="1"/>
  <c r="K37" i="2" s="1"/>
  <c r="K19" i="2" l="1"/>
  <c r="K15" i="2" l="1"/>
  <c r="K14" i="2"/>
  <c r="K13" i="2"/>
  <c r="K11" i="2"/>
  <c r="K10" i="2"/>
  <c r="K28" i="2" l="1"/>
  <c r="J40" i="2"/>
  <c r="K40" i="2" s="1"/>
  <c r="J39" i="2"/>
  <c r="K39" i="2" s="1"/>
  <c r="J38" i="2"/>
  <c r="K38" i="2" s="1"/>
  <c r="K41" i="2" l="1"/>
  <c r="K42" i="2" s="1"/>
</calcChain>
</file>

<file path=xl/sharedStrings.xml><?xml version="1.0" encoding="utf-8"?>
<sst xmlns="http://schemas.openxmlformats.org/spreadsheetml/2006/main" count="438" uniqueCount="173">
  <si>
    <t>-</t>
  </si>
  <si>
    <t>Наименование услуг</t>
  </si>
  <si>
    <t>Ед.</t>
  </si>
  <si>
    <t>Комментарии</t>
  </si>
  <si>
    <t>Ориентировочный объем (количество мероприятий)*</t>
  </si>
  <si>
    <t>Размер вознаграждения, %</t>
  </si>
  <si>
    <t>Комиссионное вознаграждение агентства не взимается</t>
  </si>
  <si>
    <t>1 концепция</t>
  </si>
  <si>
    <t>%</t>
  </si>
  <si>
    <t>ВСЕГО СТОИМОСТЬ УСЛУГ:</t>
  </si>
  <si>
    <t>Комиссионное вознаграждение агентства, бел.руб. коп. без НДС</t>
  </si>
  <si>
    <t>Указать Участник является/не является плательщиком НДС (указать согласно какой ст. НК РБ освобожден от уплаты НДС)</t>
  </si>
  <si>
    <t>Стоимоть собственных услуг, бел. руб. коп. без НДС</t>
  </si>
  <si>
    <t>Участником заполняются ячейки выделенные желтой заливкой. Стоимость всеми участниками указывается без НДС.</t>
  </si>
  <si>
    <t>ставка НДС (если плательщик НДС)</t>
  </si>
  <si>
    <t>Должность</t>
  </si>
  <si>
    <t>Подпись</t>
  </si>
  <si>
    <t>ФИО</t>
  </si>
  <si>
    <t>МП</t>
  </si>
  <si>
    <t>Стоимость мероприятия, используемая для оценки предложения участника, бел. руб. коп. без НДС</t>
  </si>
  <si>
    <t>* Ориентировочный объем (количество) – указан для оценки коммерческих предложений по критерию «Наиболее низкая расчетная стоимость с учетом условий оплаты»
** Итоговая стоимость предложений будет использована только в целях оценки  предложений Участников.</t>
  </si>
  <si>
    <t>Валюта предложения USD, RUB, EUR по усмотрению Участника с учетом требований валютного законодательства)</t>
  </si>
  <si>
    <t>Указать валюту</t>
  </si>
  <si>
    <t>Стоимость мероприятия, используемая для оценки предложения участника без НДС</t>
  </si>
  <si>
    <t>Комиссионное вознаграждение агентства без НДС</t>
  </si>
  <si>
    <t>Итого стоимость предложения бел.руб. коп. без  НДС</t>
  </si>
  <si>
    <t>I. Стоимость СОБСТВЕННЫХ УСЛУГ</t>
  </si>
  <si>
    <t>1 отчет</t>
  </si>
  <si>
    <t>Форма "Оценка качества работы Комиссионера"</t>
  </si>
  <si>
    <t>Расчет Взвешенной оценки качества оказываемых услуг осуществляется на основе средневзвешенного подхода и 3-х балльной шкалы:</t>
  </si>
  <si>
    <t>Оценка</t>
  </si>
  <si>
    <t>Методика (правило) выставления оценки Комитентом:</t>
  </si>
  <si>
    <t xml:space="preserve"> - соблюдение всех указанных требований к Комиссионеру с незначительными замечаниями, недочетами</t>
  </si>
  <si>
    <t xml:space="preserve"> - соблюдение всех указанных требований к Комиссионеру без замечаний со стороны Комитента</t>
  </si>
  <si>
    <t>Оценка качества работы Комиссионера</t>
  </si>
  <si>
    <t>№</t>
  </si>
  <si>
    <t>Критерий</t>
  </si>
  <si>
    <t>Требование к Комиссионеру</t>
  </si>
  <si>
    <t>Вес критерия</t>
  </si>
  <si>
    <t>Сотрудничество и координация</t>
  </si>
  <si>
    <t xml:space="preserve">Комментарии: </t>
  </si>
  <si>
    <t>Идея и механика</t>
  </si>
  <si>
    <t>Взвешенный балл</t>
  </si>
  <si>
    <t>Отчетность</t>
  </si>
  <si>
    <t>Аккаунтинг проекта</t>
  </si>
  <si>
    <t>Размер итогового комиссионного вознаграждения (КВ) определяется Взвешенной оценкой качества услуг:</t>
  </si>
  <si>
    <t>Взвешенная оценка</t>
  </si>
  <si>
    <t>Корректировочный %</t>
  </si>
  <si>
    <t>Примечание</t>
  </si>
  <si>
    <t>Расчет размера итогового комиссионного вознаграждения:</t>
  </si>
  <si>
    <t>Без НДС</t>
  </si>
  <si>
    <t>НДС</t>
  </si>
  <si>
    <t>С НДС</t>
  </si>
  <si>
    <t>Расчетное комиссионное вознаграждение (КВ)*</t>
  </si>
  <si>
    <t>Выплата 60% от расчётной суммы КВ</t>
  </si>
  <si>
    <t>ИТОГО СТОИМОСТЬ СОБСТВЕННЫХ УСЛУГ:</t>
  </si>
  <si>
    <t>ИТОГО АВ:</t>
  </si>
  <si>
    <t>Качество проработки творческого задания и предоставленных материалов</t>
  </si>
  <si>
    <r>
      <rPr>
        <b/>
        <sz val="16"/>
        <color rgb="FFFF0000"/>
        <rFont val="Arial"/>
        <family val="2"/>
        <charset val="204"/>
      </rPr>
      <t>Взвешенная Оценка качества услуг Агентства:</t>
    </r>
    <r>
      <rPr>
        <b/>
        <sz val="14"/>
        <color indexed="10"/>
        <rFont val="Arial"/>
        <family val="2"/>
        <charset val="204"/>
      </rPr>
      <t xml:space="preserve">
</t>
    </r>
    <r>
      <rPr>
        <sz val="14"/>
        <color indexed="10"/>
        <rFont val="Arial"/>
        <family val="2"/>
        <charset val="204"/>
      </rPr>
      <t>- 45% Разработка проекта
- 55% Реализация проекта</t>
    </r>
  </si>
  <si>
    <t>1 - 1,5</t>
  </si>
  <si>
    <t>1,51 - 1,60</t>
  </si>
  <si>
    <t>1,61 - 2,00</t>
  </si>
  <si>
    <t>1.1</t>
  </si>
  <si>
    <t>1.2</t>
  </si>
  <si>
    <t>1 услуга по доработке</t>
  </si>
  <si>
    <t>2.1</t>
  </si>
  <si>
    <t>2.2</t>
  </si>
  <si>
    <t>2.3</t>
  </si>
  <si>
    <t>1 услуга</t>
  </si>
  <si>
    <t>USD</t>
  </si>
  <si>
    <t xml:space="preserve">Приложение 2
к закупочной документации </t>
  </si>
  <si>
    <t>Дизайн</t>
  </si>
  <si>
    <t>Работа дизайнера (графические работы, работа по верстке, разработка и адаптация макетов, другие художественные работы)</t>
  </si>
  <si>
    <t>1 час</t>
  </si>
  <si>
    <t>Работа дизайнера (разработка дизайна промоформы, POS-материалов  и иных раздаточных материалов)</t>
  </si>
  <si>
    <t>Разработка дизайна брендированной сувенирной продукции</t>
  </si>
  <si>
    <t>Включая разработку слоганов</t>
  </si>
  <si>
    <t>1.</t>
  </si>
  <si>
    <t>2.</t>
  </si>
  <si>
    <t xml:space="preserve">Включая все возможные расходы (работы и услуги) связанные с приобретением товаров, нанесением логотипа на товары, а также поставкой, транспортировкой, разгрузкой и прочие расходы по приобретаемой сувенирной продукции. </t>
  </si>
  <si>
    <t>Разработка креативной концепции для BTL-проекта:</t>
  </si>
  <si>
    <t xml:space="preserve">Разработка креативной концепции с дальнейшей реализацией </t>
  </si>
  <si>
    <t xml:space="preserve"> 1.2</t>
  </si>
  <si>
    <t>Доработка креативной концепции (для проектов стоимостью от 30 000 бел.руб. без НДС и выше)</t>
  </si>
  <si>
    <t>Работа дизайнера (сложные работы, отрисовка в 3D и т.д.)</t>
  </si>
  <si>
    <t>2.4</t>
  </si>
  <si>
    <t>3.</t>
  </si>
  <si>
    <t>Разработка каталога сувенирной продукции</t>
  </si>
  <si>
    <t>4.</t>
  </si>
  <si>
    <t>Разработка, организация и проведение рекламных игр:</t>
  </si>
  <si>
    <t>4.1</t>
  </si>
  <si>
    <t>Разработка концепции, механизма не менее 3 вариантов (оплате подлежит только выбранный вариант)</t>
  </si>
  <si>
    <t>4.2</t>
  </si>
  <si>
    <t>Написание правил и всех необходимых документов, регистрация рекламной игры</t>
  </si>
  <si>
    <t>4.3</t>
  </si>
  <si>
    <t xml:space="preserve"> Подготовка к проведению рекламной игры</t>
  </si>
  <si>
    <t>4.4</t>
  </si>
  <si>
    <t>Сопровождение процесса  проведения рекламной игры</t>
  </si>
  <si>
    <t>4.5</t>
  </si>
  <si>
    <t>Подготовка отчета о проведенной рекламной игре в электронном виде  с приложением фото, видео- и аудиоматериалов</t>
  </si>
  <si>
    <t>5.</t>
  </si>
  <si>
    <t>Менеджмент мероприятия</t>
  </si>
  <si>
    <t>6.</t>
  </si>
  <si>
    <t>Отчеты:</t>
  </si>
  <si>
    <t>6.1</t>
  </si>
  <si>
    <t xml:space="preserve">Отчет о проведенном  BTL-проекте
</t>
  </si>
  <si>
    <t>6.2</t>
  </si>
  <si>
    <t>Отчет активности в сфере событийного маркетинга</t>
  </si>
  <si>
    <t>Предоставление не менее трех вариантов с оплатой одной, принятой к реализации</t>
  </si>
  <si>
    <t>Доработка разработанной Исполнителем креативной концепции не чаще чем через шесть месяцев при условии, что BTL- проект будет реализовываться более шести месяцев.</t>
  </si>
  <si>
    <t>Разработка дизайна, верстка материалов, необходимых для проведения BTL-проектов Заказчика (с предоставлением на выбор не менее 3-х вариантов и при условии оплаты только одного выбранного варианта)</t>
  </si>
  <si>
    <t>Разработка дизайна, необходимого для проведения BTL-проектов Заказчика (с предоставлением на выбор не менее 3-х вариантов и при условии оплаты только одного выбранного варианта)</t>
  </si>
  <si>
    <t>Разработка дизайна,  необходимого для проведения BTL-проектов Заказчика (с предоставлением на выбор не менее 3-х вариантов и при условии оплаты только одного выбранного варианта)</t>
  </si>
  <si>
    <t>Подбор позиций для каталога, который должен состоять из 3 групп для разных ЦА, с включением по 10 позиций в каждую группу . Разработка каталога включает в себя отбор образцов, разработку брендирования (лого+слоганы), верстку каталога.</t>
  </si>
  <si>
    <t>В том числе, но не ограничиваясь приобретение призового фонда, публикация Правил рекламной игры и прочее</t>
  </si>
  <si>
    <t>Подготовка, написание скриптов для горячей линии, подготовка текстов смс-рассылок, написание инструкций для колл-центра МТС, сбор данных участников, организация розыгрышей, публикация информации о победителях и проч. В соответствии с требованиями законодательства о рекламных играх</t>
  </si>
  <si>
    <t>При стоимости BTL-проекта от 30 000 и выше (бел. руб. без НДС). Рассчитывается исходя из фактического времени реализации BTL-проекта</t>
  </si>
  <si>
    <t>По требованию Заказчика. Включает в себя презентацию, содержащую слайды, отражающие каждую позицию выполненных работ и оказанных услуг (фото, аудио, видео и т.п.) Содержит: анализ, выводы, рекомендации для Заказчика.</t>
  </si>
  <si>
    <t>Содержание отчета:
- анализ эффективности проведенных Заказчиком мероприятий, 
- предложения по возможному использованию мероприятий разного формата для компании МТС,
- предложения по улучшению эффективности будущих активностей;
- анализ активности конкурентов в сфере событийного маркетинга;
- обобщённый анализ, выводы, рекомендации для Заказчика.
Отчетный период: один квартал.</t>
  </si>
  <si>
    <t>II. Услуги третьих лиц</t>
  </si>
  <si>
    <t>Промо-персонал:</t>
  </si>
  <si>
    <t>Промоутер</t>
  </si>
  <si>
    <t>Супервайзер</t>
  </si>
  <si>
    <t>Услуги по распространению POS-материалов, сувенирной брендированной продукции и прочего раздаточного материала. Услуга по привлечению персонала должна быть доступна на всей территории Республики Беларусь.</t>
  </si>
  <si>
    <t>Привлекается при условии работы не менее 2-ух промоутеров. Услуга по привлечению персонала должна быть доступна на всей территории Республики Беларусь.</t>
  </si>
  <si>
    <t>III. РАЗМЕР расчётного комиссионного вознаграждения (КВ)***</t>
  </si>
  <si>
    <t>Услуги и работы, аренда, кейтеринг в рамках BTL-проекта:</t>
  </si>
  <si>
    <t>BTL-проект стоимостью до 15 000 (бел. руб. без НДС)</t>
  </si>
  <si>
    <t>BTL-проект стоимостью 15 001 - 30 000 (бел. руб. без НДС)</t>
  </si>
  <si>
    <t>1.3</t>
  </si>
  <si>
    <t>BTL-проект стоимостью от 30 001 и выше (бел. руб. без НДС)</t>
  </si>
  <si>
    <t>Приобретение и (или) поставка сувенирной  брендированной продукции для мероприятий рекламного характера</t>
  </si>
  <si>
    <t>В случае, если BTL-проект реализовывается более одного календарного месяца, ставка комиссионного вознаграждения определяется исходя из общей стоимости BTL-проекта за весь период реализации</t>
  </si>
  <si>
    <r>
      <t xml:space="preserve"> ***-- Расчетное комиссионное вознаграждение (КВ) агентства - это вознаграждение, которое агентство получает за проект согласно условий договора.
- Процент (%) вознаграждения определяется исходя из общей стоимости BTL-проекта без НДС.
- В случае, если BTL-проект реализовывается более одного календарного месяца, ставка комиссионного вознаграждения определяется исходя из общей стоимости BTL-проекта за весь период реализации.
- Итоговое комиссионное вознаграждение рассчитывается по методике, указанной в Форме оценки Комиссионера   (Приложение  1 к Таблице цен).
</t>
    </r>
    <r>
      <rPr>
        <b/>
        <i/>
        <sz val="12"/>
        <color rgb="FFFF0000"/>
        <rFont val="Times New Roman"/>
        <family val="1"/>
        <charset val="204"/>
      </rPr>
      <t>(!) Стоимость услуг (в том числе комиссионное вознаграждение агентства),  включают в себя все налоги и сборы, уплачиваемые в соответствии с законодательством Республики Беларусь, включая НДС/УСН, вознаграждение за ручательство исполнения услуг третьими лицами в части договора комиссии (делькредере)</t>
    </r>
  </si>
  <si>
    <t>Данная форма заполняется Комитентом (сотрудником МТС, непосредственно работающими с Комиссионером) по факту выполнения BTL-проекта. На основании данной формы, Комиссионер проставляет сумму итогового комиссионного вознаграждения в первичный учетный документ (Отчет комиссионера).</t>
  </si>
  <si>
    <t xml:space="preserve"> - наличие существенных замечаний к качеству услуг, соблюдение Комиссионером не всех указанных требований </t>
  </si>
  <si>
    <t>I. Разработка BTL-проекта</t>
  </si>
  <si>
    <t xml:space="preserve">Проактивность в достижении общих целей, задач с командой МТС и с другими партнерами (третьими лицами, привлекаемыми в процессе подготовки и реализации проекта), координация процессов.
Эффективная командная работа внутри агентства.
Отсутствует дискоммуникация. Партнер оперативно отвечает на запросы команды МТС (в течение 1 часа).  </t>
  </si>
  <si>
    <t>Экспертиза и работа творческой команды</t>
  </si>
  <si>
    <t xml:space="preserve">Предложено подробное описание механики реализации концепции.
Предложены каналы коммуникации и варианты площадок реализации проекта с кратким обоснованием их выбора.
Предложенные идеи и концепция решают поставленные в в творческом задании задачи. Креативность, инновационность предложений, учитывают сроки реализации, особенности площадки и бюджет проекта. 
Высокий качественный уровень проработки и степень детализации (в т.ч. стоимости) проекта. Оперативность в реагировании на запросы, отсутствие ошибок и неточностей в смете, соблюдение согласованных сроков и формата предоставления предложений и материалов, оперативное и четкое выполнение комментариев Заказчика. </t>
  </si>
  <si>
    <t>Подготовка рекламных/промо материалов, реквизита</t>
  </si>
  <si>
    <t>Предложенные варианты промо/рекламных материалов, реквизита решают поставленные в брифе задачи, соответствуют разработанной креативной концепции, учитывают сроки реализации.
Визуализации выполнены в соответствии с гайдами МТС, соответствуют брендбуку МТС.
В полном объеме выполнен контроль за производством всех необходимых рекламных материалов и реквизита по проекту (проектам). 
Решения для производства рекламных материалов выбраны с точки зрения наиболее эффективных и качественных.</t>
  </si>
  <si>
    <t xml:space="preserve">Предложенные идеи и механика реализации решают поставленные в творческом задании задачи, соответствуют разработанной креативной концепции, учитывают сроки реализации. Предложенные идеи реализуемы.
Представляемые идеи понятны, логичны и обоснованы.
Все активации в рамках одной идеи соответствуют заявленной концепции.
Предложенные форматы и механики  интересны, нестандартны.
Механика проекта реализует поставленные творческим заданием цели и задачи </t>
  </si>
  <si>
    <t>II. Реализация BTL-проекта</t>
  </si>
  <si>
    <t>Пунктуальность и соблюдение сроков</t>
  </si>
  <si>
    <t>Соблюдение сроков оказания услуг в соответствии с условием договора и творческим заданием
Выполнение всех частей активации в заявленном виде и в соответствии с обозначенными сроками в тайминге по подготовке проекта
Оперативность и четкость выполнения всех поставленных задач Заказчика
Партнер  своевременно готовит и присылает материалы на согласование и отчеты
Партнер в режиме реального времени информирует о статусе реализации проекта</t>
  </si>
  <si>
    <t>Производство материалов</t>
  </si>
  <si>
    <t>Контроль за производством всех необходимых материалов по проекту. 
Поиск эффективных и качественных решений производства необходимых для реализации проекта ТМЦ, материалов и реквизита
Контроль за производством всех необходимых материалов
Соответствие всех производимых материалов брендбуку МТС
Своевременное предоставление на согласование технических спецификаций.
Проактивная позиция менеджера агентства, предложение и совершение всех действий, необходимых для эффективной реализации проекта
Качество производства</t>
  </si>
  <si>
    <t xml:space="preserve">Аккуратная работа с документами по проекту (бюджетами / затратами, сметами, отчетными документами). 
Своевременное предоставление юридических и финансовых документов, соблюдение согласованных сроков и требований. 
Отстаивание  финансовых интересов МТС перед подрядчиками.
Своевременное предоставление анализа реализованного проекта, содержащего выводы и применимые к МТС рекомендации.
Своевременное предоставление документов (в соответствии с согласованными сроками и требованиями).
</t>
  </si>
  <si>
    <t>Проведение BTL-проекта</t>
  </si>
  <si>
    <t>Качество организации BTL-проекта
Вовлеченность аудитории (присутствие запланированного количество участников на BTL-проекте)
Работа персонала на BTL-проекте
Техническая исправность предоставленного оборудования в рамках реализации BTL-проекта
Безопасность проведения BTL-проекта
Реализация соответствует согласованной концепции (при ее наличии)</t>
  </si>
  <si>
    <t>Выплата 10% от расчётной суммы КВ</t>
  </si>
  <si>
    <t>Выплата 50% от расчётной суммы КВ</t>
  </si>
  <si>
    <t>2,01 - 2,49</t>
  </si>
  <si>
    <t>Выплата 80% от расчётной суммы КВ</t>
  </si>
  <si>
    <t>2,5 - 2,59</t>
  </si>
  <si>
    <t>Выплата 90% от расчётной суммы КВ</t>
  </si>
  <si>
    <t>2,6 - 3</t>
  </si>
  <si>
    <t>Сумма итогового комиссионного вознаграждения**</t>
  </si>
  <si>
    <r>
      <t xml:space="preserve">* Расчетное КВ определяется исходя из общей стоимости BTL-проекта без НДС.
** Сумма </t>
    </r>
    <r>
      <rPr>
        <b/>
        <sz val="12"/>
        <color theme="7" tint="-0.249977111117893"/>
        <rFont val="Arial"/>
        <family val="2"/>
        <charset val="204"/>
      </rPr>
      <t>расчётного</t>
    </r>
    <r>
      <rPr>
        <b/>
        <sz val="12"/>
        <rFont val="Arial"/>
        <family val="2"/>
        <charset val="204"/>
      </rPr>
      <t xml:space="preserve"> комиссионного вознаграждения определяется согласно Раздела III п.1-2 Спецификации закупаемых услуг.
   </t>
    </r>
    <r>
      <rPr>
        <b/>
        <sz val="12"/>
        <color theme="6" tint="-0.499984740745262"/>
        <rFont val="Arial"/>
        <family val="2"/>
        <charset val="204"/>
      </rPr>
      <t>Сумма итогового комиссионного вознаграждения</t>
    </r>
    <r>
      <rPr>
        <b/>
        <sz val="12"/>
        <rFont val="Arial"/>
        <family val="2"/>
        <charset val="204"/>
      </rPr>
      <t xml:space="preserve"> рассчитывается с применением корректировочного % по шкале таблицы выше.</t>
    </r>
  </si>
  <si>
    <t>Приложение 1 к Таблице цен</t>
  </si>
  <si>
    <t>ТАБЛИЦА ЦЕН 
ПО ОТКРЫТОМУ ЗАПРОСУ ПРЕДЛОЖЕНИЙ № 2889-25/ЗП
ВАРИАНТ А</t>
  </si>
  <si>
    <t>ИТОГО СТОИМОСТЬ УСЛУГ ТРЕТЬИХ ЛИЦ:</t>
  </si>
  <si>
    <t>Стоимоть собственных услуг без НДС</t>
  </si>
  <si>
    <t>Итого стоимость предложения без  НДС</t>
  </si>
  <si>
    <t>ТАБЛИЦА ЦЕН 
ПО ОТКРЫТОМУ ЗАПРОСУ ПРЕДЛОЖЕНИЙ № 2889-25/ЗП
ВАРИАНТ В</t>
  </si>
  <si>
    <r>
      <t xml:space="preserve"> ****-- Расчетное комиссионное вознаграждение (КВ) агентства - это вознаграждение, которое агентство получает за проект согласно условий договора.
- Процент (%) вознаграждения определяется исходя из общей стоимости BTL-проекта без НДС.
- В случае, если BTL-проект реализовывается более одного календарного месяца, ставка комиссионного вознаграждения определяется исходя из общей стоимости BTL-проекта за весь период реализации.
- Итоговое комиссионное вознаграждение рассчитывается по методике, указанной в Форме оценки Комиссионера   (Приложение  1 к Таблице цен).
</t>
    </r>
    <r>
      <rPr>
        <b/>
        <i/>
        <sz val="12"/>
        <color rgb="FFFF0000"/>
        <rFont val="Times New Roman"/>
        <family val="1"/>
        <charset val="204"/>
      </rPr>
      <t>(!) Стоимость услуг (в том числе комиссионное вознаграждение агентства),  включают в себя все налоги и сборы, уплачиваемые в соответствии с законодательством Республики Беларусь, включая НДС/УСН, вознаграждение за ручательство исполнения услуг третьими лицами в части договора комиссии (делькредере)</t>
    </r>
  </si>
  <si>
    <t>III. РАЗМЕР расчётного комиссионного вознаграждения (КВ)****</t>
  </si>
  <si>
    <t>* Ориентировочный объем (количество) – указан для оценки коммерческих предложений по критерию «Наиболее низкая расчетная стоимость с учетом условий оплаты»
** Итоговая стоимость предложений будет использована только в целях оценки  предложений Участников.
***Стоимость мероприятия, используемая для оценки предложений участников в USD расчитана по курсу НБРБ на 09.06.2025  - 2,9970 бел.руб., в случае подачи предложения участником в инной валюте для пересчета необходимо использовать курс НБ РБ на 09.06.2025 в эквиваленте стоимости указанной в бел.руб. "Таблица цен Вариант А". В случае изменения курса доллара на 5% и более  до проведения переговоров по коммерческим условиям Заказчик оставляет за собой право довести обновленную стоимость мероприятия в долларах США в эквиваленте стоимости указанной в бел.руб. "Таблица цен Вариант А" , используемую для оценки предложений участников  по критерию «Наиболее низкая расчетная стоимость с учетом условий оплаты».</t>
  </si>
  <si>
    <t>1 каталог</t>
  </si>
  <si>
    <t>Выплата 100% расчётной суммы КВ</t>
  </si>
  <si>
    <t>Партнер делится своими знаниями, навыками и опытом. Знание и понимание ситуации на рынке, инициативность,  информирование об интересных BTL-кейсах и возможностях их применимости и использования в работе.  
Четкость и компетентность ответов на запросы. Координация, процесс коммуникации как внутри агентства, так и с партнерами отлажены и не вызывает нареканий.
Организация встреч (offline или online c комментариями по текущей работе, запрошенным отчетам).  
Партнер оперативно рассматривает любую поставленную в рамках творческого задания задачу и вырабатывает комплексное решение, учитывая все влияющие факторы. 
Предложена интересная, креативная, запоминающаяся и реализуемая концепция (коммуникация) с нестандартным подходом к организации BTL-проекта, которая учитывает цели кампании. Механика не стандартная и не реализовывалась другими брендами.</t>
  </si>
  <si>
    <t xml:space="preserve">Проактивность менеджеров, работающих над проектом.
Укомплектованность команды, выделенной под МТС, ее соответствие требованиям (компетентность, опыт, количество человек), отсутствие замен в команде без объективных причин.
Обязательное присутствие аккаунт-менеджера на проекте
Полное погружение в процесс и контроль реализации проекта на всех этапах со стороны команды агентства.
Конструктивная работа команды. Слаженная командная работа внутри агентства,  четкость и компетентность ответов на запросы, отсутствие дискоммуникации.
Аккаунт-менеджер работал над поручением Заказчика, курируя не более трёх BTL-проектов Заказчика одновременно
Выполнение работ и услуг аккаунт-менеджером только по поручению Заказчика (исключая одновременную работу над проектами иных Заказчиков)
Отсутствие замены менеджеров работающих над BTL-проектом без объективных причин
Качество реализованного BTL-проекта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</si>
</sst>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%"/>
    <numFmt numFmtId="165" formatCode="0.0"/>
  </numFmts>
  <fonts count="46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17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u/>
      <sz val="2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i/>
      <u/>
      <sz val="20"/>
      <color rgb="FFFF000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20"/>
      <name val="Arial"/>
      <family val="2"/>
      <charset val="204"/>
    </font>
    <font>
      <b/>
      <sz val="16"/>
      <name val="Arial"/>
      <family val="2"/>
      <charset val="204"/>
    </font>
    <font>
      <sz val="14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i/>
      <sz val="14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b/>
      <u/>
      <sz val="14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2"/>
      <color theme="0"/>
      <name val="Arial"/>
      <family val="2"/>
      <charset val="204"/>
    </font>
    <font>
      <b/>
      <sz val="10"/>
      <name val="Arial"/>
      <family val="2"/>
      <charset val="204"/>
    </font>
    <font>
      <b/>
      <sz val="14"/>
      <color indexed="10"/>
      <name val="Arial"/>
      <family val="2"/>
      <charset val="204"/>
    </font>
    <font>
      <b/>
      <sz val="16"/>
      <color rgb="FFFF0000"/>
      <name val="Arial"/>
      <family val="2"/>
      <charset val="204"/>
    </font>
    <font>
      <sz val="14"/>
      <color indexed="10"/>
      <name val="Arial"/>
      <family val="2"/>
      <charset val="204"/>
    </font>
    <font>
      <b/>
      <sz val="16"/>
      <color indexed="10"/>
      <name val="Arial"/>
      <family val="2"/>
      <charset val="204"/>
    </font>
    <font>
      <b/>
      <sz val="12"/>
      <color theme="7" tint="-0.249977111117893"/>
      <name val="Arial"/>
      <family val="2"/>
      <charset val="204"/>
    </font>
    <font>
      <b/>
      <sz val="12"/>
      <color theme="6" tint="-0.499984740745262"/>
      <name val="Arial"/>
      <family val="2"/>
      <charset val="204"/>
    </font>
    <font>
      <sz val="11"/>
      <color theme="1"/>
      <name val="Calibri"/>
      <family val="2"/>
      <scheme val="minor"/>
    </font>
    <font>
      <b/>
      <i/>
      <sz val="12"/>
      <color rgb="FFFF0000"/>
      <name val="Times New Roman"/>
      <family val="1"/>
      <charset val="204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sz val="8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dashed">
        <color auto="1"/>
      </bottom>
      <diagonal/>
    </border>
  </borders>
  <cellStyleXfs count="10">
    <xf numFmtId="0" fontId="0" fillId="0" borderId="0"/>
    <xf numFmtId="0" fontId="5" fillId="0" borderId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0" fontId="40" fillId="0" borderId="0"/>
    <xf numFmtId="0" fontId="3" fillId="0" borderId="0"/>
  </cellStyleXfs>
  <cellXfs count="209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0" fontId="7" fillId="0" borderId="0" xfId="2" applyFont="1" applyAlignment="1">
      <alignment wrapText="1"/>
    </xf>
    <xf numFmtId="0" fontId="7" fillId="0" borderId="0" xfId="2" applyFont="1"/>
    <xf numFmtId="0" fontId="9" fillId="3" borderId="2" xfId="2" applyFont="1" applyFill="1" applyBorder="1" applyAlignment="1">
      <alignment horizontal="center" vertical="center" wrapText="1"/>
    </xf>
    <xf numFmtId="0" fontId="9" fillId="3" borderId="3" xfId="2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4" fontId="6" fillId="4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0" fontId="11" fillId="0" borderId="1" xfId="2" quotePrefix="1" applyFont="1" applyFill="1" applyBorder="1" applyAlignment="1">
      <alignment horizontal="center" vertical="center" wrapText="1"/>
    </xf>
    <xf numFmtId="3" fontId="6" fillId="0" borderId="1" xfId="2" applyNumberFormat="1" applyFont="1" applyFill="1" applyBorder="1" applyAlignment="1">
      <alignment horizontal="center" vertical="center" wrapText="1"/>
    </xf>
    <xf numFmtId="4" fontId="6" fillId="0" borderId="1" xfId="2" quotePrefix="1" applyNumberFormat="1" applyFont="1" applyFill="1" applyBorder="1" applyAlignment="1">
      <alignment horizontal="center" vertical="center" wrapText="1"/>
    </xf>
    <xf numFmtId="4" fontId="6" fillId="0" borderId="4" xfId="2" quotePrefix="1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 vertical="center" wrapText="1"/>
    </xf>
    <xf numFmtId="0" fontId="7" fillId="0" borderId="0" xfId="2" applyFont="1" applyFill="1"/>
    <xf numFmtId="0" fontId="15" fillId="0" borderId="0" xfId="0" applyFont="1" applyBorder="1" applyAlignment="1">
      <alignment vertical="center" wrapText="1"/>
    </xf>
    <xf numFmtId="4" fontId="8" fillId="0" borderId="4" xfId="2" quotePrefix="1" applyNumberFormat="1" applyFont="1" applyFill="1" applyBorder="1" applyAlignment="1">
      <alignment horizontal="center" vertical="center" wrapText="1"/>
    </xf>
    <xf numFmtId="164" fontId="17" fillId="4" borderId="1" xfId="0" applyNumberFormat="1" applyFont="1" applyFill="1" applyBorder="1" applyAlignment="1">
      <alignment horizontal="center" vertical="center" wrapText="1"/>
    </xf>
    <xf numFmtId="1" fontId="18" fillId="0" borderId="0" xfId="0" applyNumberFormat="1" applyFont="1" applyFill="1" applyAlignment="1">
      <alignment horizontal="center" vertical="center" wrapText="1"/>
    </xf>
    <xf numFmtId="0" fontId="18" fillId="0" borderId="8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18" fillId="0" borderId="8" xfId="0" applyFont="1" applyFill="1" applyBorder="1" applyAlignment="1">
      <alignment horizontal="center" vertical="center" wrapText="1"/>
    </xf>
    <xf numFmtId="9" fontId="21" fillId="0" borderId="0" xfId="5" applyFont="1" applyFill="1" applyBorder="1" applyAlignment="1">
      <alignment horizontal="center" vertical="center"/>
    </xf>
    <xf numFmtId="0" fontId="21" fillId="0" borderId="0" xfId="1" applyFont="1" applyAlignment="1">
      <alignment vertical="center"/>
    </xf>
    <xf numFmtId="0" fontId="22" fillId="5" borderId="0" xfId="1" applyFont="1" applyFill="1" applyAlignment="1">
      <alignment vertical="center"/>
    </xf>
    <xf numFmtId="0" fontId="23" fillId="5" borderId="0" xfId="1" applyFont="1" applyFill="1" applyAlignment="1">
      <alignment vertical="center"/>
    </xf>
    <xf numFmtId="0" fontId="21" fillId="5" borderId="0" xfId="1" applyFont="1" applyFill="1" applyAlignment="1">
      <alignment vertical="center"/>
    </xf>
    <xf numFmtId="0" fontId="24" fillId="5" borderId="0" xfId="1" applyFont="1" applyFill="1" applyAlignment="1">
      <alignment vertical="center"/>
    </xf>
    <xf numFmtId="0" fontId="25" fillId="5" borderId="0" xfId="1" applyFont="1" applyFill="1" applyAlignment="1">
      <alignment vertical="center"/>
    </xf>
    <xf numFmtId="0" fontId="24" fillId="0" borderId="12" xfId="0" applyFont="1" applyBorder="1" applyAlignment="1">
      <alignment horizontal="center" vertical="center"/>
    </xf>
    <xf numFmtId="0" fontId="24" fillId="5" borderId="12" xfId="0" applyFont="1" applyFill="1" applyBorder="1" applyAlignment="1">
      <alignment horizontal="center" vertical="center"/>
    </xf>
    <xf numFmtId="0" fontId="27" fillId="5" borderId="12" xfId="1" applyFont="1" applyFill="1" applyBorder="1" applyAlignment="1">
      <alignment horizontal="center" vertical="center" wrapText="1"/>
    </xf>
    <xf numFmtId="0" fontId="28" fillId="6" borderId="0" xfId="0" applyFont="1" applyFill="1" applyAlignment="1">
      <alignment horizontal="center"/>
    </xf>
    <xf numFmtId="0" fontId="24" fillId="5" borderId="0" xfId="0" applyFont="1" applyFill="1"/>
    <xf numFmtId="0" fontId="27" fillId="5" borderId="0" xfId="1" applyFont="1" applyFill="1" applyAlignment="1">
      <alignment horizontal="left" vertical="center" wrapText="1"/>
    </xf>
    <xf numFmtId="0" fontId="28" fillId="7" borderId="0" xfId="0" applyFont="1" applyFill="1" applyAlignment="1">
      <alignment horizontal="center"/>
    </xf>
    <xf numFmtId="0" fontId="28" fillId="8" borderId="0" xfId="0" applyFont="1" applyFill="1" applyAlignment="1">
      <alignment horizontal="center"/>
    </xf>
    <xf numFmtId="0" fontId="29" fillId="5" borderId="0" xfId="1" applyFont="1" applyFill="1" applyAlignment="1">
      <alignment vertical="center"/>
    </xf>
    <xf numFmtId="0" fontId="30" fillId="5" borderId="0" xfId="1" applyFont="1" applyFill="1"/>
    <xf numFmtId="0" fontId="25" fillId="5" borderId="0" xfId="1" applyFont="1" applyFill="1"/>
    <xf numFmtId="0" fontId="21" fillId="5" borderId="0" xfId="1" applyFont="1" applyFill="1" applyBorder="1" applyAlignment="1">
      <alignment horizontal="center" vertical="center" wrapText="1"/>
    </xf>
    <xf numFmtId="0" fontId="21" fillId="5" borderId="0" xfId="1" applyFont="1" applyFill="1" applyBorder="1" applyAlignment="1">
      <alignment vertical="center"/>
    </xf>
    <xf numFmtId="0" fontId="21" fillId="5" borderId="0" xfId="1" applyFont="1" applyFill="1" applyAlignment="1"/>
    <xf numFmtId="0" fontId="32" fillId="9" borderId="1" xfId="1" applyFont="1" applyFill="1" applyBorder="1" applyAlignment="1">
      <alignment horizontal="center" vertical="center"/>
    </xf>
    <xf numFmtId="0" fontId="32" fillId="9" borderId="4" xfId="1" applyFont="1" applyFill="1" applyBorder="1" applyAlignment="1">
      <alignment horizontal="center" vertical="center" wrapText="1"/>
    </xf>
    <xf numFmtId="0" fontId="21" fillId="5" borderId="3" xfId="1" applyFont="1" applyFill="1" applyBorder="1" applyAlignment="1">
      <alignment horizontal="center" vertical="center"/>
    </xf>
    <xf numFmtId="0" fontId="3" fillId="0" borderId="0" xfId="0" applyFont="1"/>
    <xf numFmtId="0" fontId="3" fillId="0" borderId="17" xfId="0" applyFont="1" applyBorder="1"/>
    <xf numFmtId="0" fontId="3" fillId="10" borderId="12" xfId="0" applyFont="1" applyFill="1" applyBorder="1" applyAlignment="1"/>
    <xf numFmtId="0" fontId="21" fillId="10" borderId="12" xfId="0" applyFont="1" applyFill="1" applyBorder="1" applyAlignment="1">
      <alignment horizontal="left" vertical="center"/>
    </xf>
    <xf numFmtId="0" fontId="3" fillId="10" borderId="12" xfId="0" applyFont="1" applyFill="1" applyBorder="1"/>
    <xf numFmtId="0" fontId="21" fillId="10" borderId="12" xfId="0" applyFont="1" applyFill="1" applyBorder="1" applyAlignment="1">
      <alignment vertical="center"/>
    </xf>
    <xf numFmtId="0" fontId="21" fillId="2" borderId="18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21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1" fillId="0" borderId="0" xfId="0" applyFont="1" applyFill="1" applyBorder="1" applyAlignment="1">
      <alignment vertical="center"/>
    </xf>
    <xf numFmtId="165" fontId="2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21" fillId="0" borderId="0" xfId="0" applyFont="1" applyFill="1" applyBorder="1" applyAlignment="1">
      <alignment horizontal="left" vertical="center"/>
    </xf>
    <xf numFmtId="0" fontId="21" fillId="0" borderId="20" xfId="0" applyFont="1" applyBorder="1" applyAlignment="1">
      <alignment vertical="center"/>
    </xf>
    <xf numFmtId="0" fontId="3" fillId="0" borderId="12" xfId="0" applyFont="1" applyBorder="1"/>
    <xf numFmtId="0" fontId="21" fillId="0" borderId="20" xfId="0" applyFont="1" applyBorder="1" applyAlignment="1">
      <alignment horizontal="center" vertical="center"/>
    </xf>
    <xf numFmtId="2" fontId="37" fillId="10" borderId="22" xfId="0" applyNumberFormat="1" applyFont="1" applyFill="1" applyBorder="1" applyAlignment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wrapText="1"/>
    </xf>
    <xf numFmtId="0" fontId="21" fillId="0" borderId="0" xfId="0" applyFont="1" applyAlignment="1" applyProtection="1">
      <alignment vertical="center"/>
    </xf>
    <xf numFmtId="9" fontId="21" fillId="0" borderId="0" xfId="0" applyNumberFormat="1" applyFont="1" applyAlignment="1" applyProtection="1">
      <alignment horizontal="center" vertical="center"/>
    </xf>
    <xf numFmtId="0" fontId="20" fillId="0" borderId="0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0" fontId="21" fillId="0" borderId="1" xfId="0" applyFont="1" applyBorder="1" applyAlignment="1" applyProtection="1">
      <alignment vertical="center"/>
    </xf>
    <xf numFmtId="2" fontId="20" fillId="0" borderId="1" xfId="0" applyNumberFormat="1" applyFont="1" applyBorder="1" applyAlignment="1" applyProtection="1">
      <alignment horizontal="center" vertical="center"/>
    </xf>
    <xf numFmtId="4" fontId="6" fillId="0" borderId="1" xfId="2" applyNumberFormat="1" applyFont="1" applyFill="1" applyBorder="1" applyAlignment="1">
      <alignment vertical="center" wrapText="1"/>
    </xf>
    <xf numFmtId="4" fontId="6" fillId="0" borderId="24" xfId="2" quotePrefix="1" applyNumberFormat="1" applyFont="1" applyFill="1" applyBorder="1" applyAlignment="1">
      <alignment horizontal="center" vertical="center" wrapText="1"/>
    </xf>
    <xf numFmtId="0" fontId="12" fillId="3" borderId="0" xfId="2" applyFont="1" applyFill="1" applyBorder="1" applyAlignment="1">
      <alignment horizontal="center"/>
    </xf>
    <xf numFmtId="0" fontId="6" fillId="3" borderId="0" xfId="2" applyFont="1" applyFill="1" applyBorder="1" applyAlignment="1">
      <alignment horizontal="left" vertical="center" wrapText="1"/>
    </xf>
    <xf numFmtId="0" fontId="7" fillId="3" borderId="0" xfId="2" applyFont="1" applyFill="1" applyBorder="1"/>
    <xf numFmtId="0" fontId="13" fillId="3" borderId="0" xfId="2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left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3" fontId="6" fillId="0" borderId="5" xfId="2" applyNumberFormat="1" applyFont="1" applyFill="1" applyBorder="1" applyAlignment="1">
      <alignment horizontal="center" vertical="center" wrapText="1"/>
    </xf>
    <xf numFmtId="0" fontId="21" fillId="5" borderId="0" xfId="1" applyFont="1" applyFill="1" applyBorder="1" applyAlignment="1">
      <alignment horizontal="center" vertical="center"/>
    </xf>
    <xf numFmtId="1" fontId="21" fillId="5" borderId="0" xfId="1" applyNumberFormat="1" applyFont="1" applyFill="1" applyBorder="1" applyAlignment="1">
      <alignment horizontal="center" vertical="center"/>
    </xf>
    <xf numFmtId="9" fontId="21" fillId="5" borderId="0" xfId="4" applyFont="1" applyFill="1" applyBorder="1" applyAlignment="1">
      <alignment horizontal="center" vertical="center"/>
    </xf>
    <xf numFmtId="0" fontId="33" fillId="5" borderId="0" xfId="1" applyFont="1" applyFill="1" applyBorder="1" applyAlignment="1">
      <alignment horizontal="left" vertical="center" wrapText="1"/>
    </xf>
    <xf numFmtId="0" fontId="3" fillId="5" borderId="0" xfId="0" applyFont="1" applyFill="1"/>
    <xf numFmtId="0" fontId="10" fillId="0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9" fillId="0" borderId="5" xfId="2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10" fontId="6" fillId="4" borderId="1" xfId="2" applyNumberFormat="1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6" fillId="0" borderId="5" xfId="2" applyFont="1" applyFill="1" applyBorder="1" applyAlignment="1">
      <alignment horizontal="left" vertical="center" wrapText="1"/>
    </xf>
    <xf numFmtId="0" fontId="22" fillId="5" borderId="0" xfId="1" applyFont="1" applyFill="1" applyAlignment="1">
      <alignment horizontal="center" vertical="center"/>
    </xf>
    <xf numFmtId="0" fontId="26" fillId="5" borderId="0" xfId="1" applyFont="1" applyFill="1" applyAlignment="1">
      <alignment vertical="center" wrapText="1"/>
    </xf>
    <xf numFmtId="0" fontId="31" fillId="5" borderId="0" xfId="1" applyFont="1" applyFill="1" applyBorder="1" applyAlignment="1">
      <alignment horizontal="left" vertical="center" wrapText="1"/>
    </xf>
    <xf numFmtId="0" fontId="21" fillId="5" borderId="0" xfId="1" applyFont="1" applyFill="1" applyAlignment="1">
      <alignment horizontal="center" vertical="center"/>
    </xf>
    <xf numFmtId="0" fontId="21" fillId="0" borderId="0" xfId="1" applyFont="1" applyBorder="1" applyAlignment="1">
      <alignment vertical="center"/>
    </xf>
    <xf numFmtId="0" fontId="3" fillId="0" borderId="0" xfId="0" applyFont="1" applyBorder="1"/>
    <xf numFmtId="0" fontId="44" fillId="0" borderId="0" xfId="7" applyFont="1" applyBorder="1" applyAlignment="1">
      <alignment vertical="center" wrapText="1"/>
    </xf>
    <xf numFmtId="0" fontId="40" fillId="0" borderId="0" xfId="8" applyBorder="1"/>
    <xf numFmtId="0" fontId="44" fillId="0" borderId="0" xfId="7" applyFont="1" applyBorder="1" applyAlignment="1">
      <alignment vertical="center"/>
    </xf>
    <xf numFmtId="0" fontId="44" fillId="0" borderId="0" xfId="7" applyFont="1" applyAlignment="1">
      <alignment vertical="center" wrapText="1"/>
    </xf>
    <xf numFmtId="0" fontId="40" fillId="0" borderId="0" xfId="8"/>
    <xf numFmtId="2" fontId="21" fillId="11" borderId="23" xfId="0" applyNumberFormat="1" applyFont="1" applyFill="1" applyBorder="1" applyAlignment="1">
      <alignment horizontal="center" vertical="center"/>
    </xf>
    <xf numFmtId="9" fontId="21" fillId="0" borderId="25" xfId="5" applyFont="1" applyFill="1" applyBorder="1" applyAlignment="1">
      <alignment horizontal="center" vertical="center"/>
    </xf>
    <xf numFmtId="9" fontId="21" fillId="0" borderId="26" xfId="5" applyFont="1" applyFill="1" applyBorder="1" applyAlignment="1">
      <alignment horizontal="center" vertical="center"/>
    </xf>
    <xf numFmtId="0" fontId="44" fillId="0" borderId="0" xfId="9" applyFont="1" applyBorder="1" applyAlignment="1">
      <alignment horizontal="left" vertical="center" wrapText="1"/>
    </xf>
    <xf numFmtId="0" fontId="42" fillId="0" borderId="0" xfId="9" applyFont="1" applyBorder="1" applyAlignment="1">
      <alignment horizontal="left" vertical="center" wrapText="1"/>
    </xf>
    <xf numFmtId="0" fontId="44" fillId="0" borderId="0" xfId="9" applyFont="1" applyFill="1" applyBorder="1" applyAlignment="1">
      <alignment horizontal="center" vertical="center"/>
    </xf>
    <xf numFmtId="0" fontId="44" fillId="5" borderId="0" xfId="9" applyFont="1" applyFill="1" applyBorder="1" applyAlignment="1">
      <alignment horizontal="left" vertical="center" wrapText="1"/>
    </xf>
    <xf numFmtId="0" fontId="43" fillId="5" borderId="0" xfId="9" applyFont="1" applyFill="1" applyBorder="1" applyAlignment="1">
      <alignment horizontal="left" vertical="center" wrapText="1"/>
    </xf>
    <xf numFmtId="0" fontId="3" fillId="5" borderId="0" xfId="0" applyFont="1" applyFill="1" applyBorder="1"/>
    <xf numFmtId="0" fontId="21" fillId="2" borderId="19" xfId="0" applyFont="1" applyFill="1" applyBorder="1" applyAlignment="1">
      <alignment vertical="center"/>
    </xf>
    <xf numFmtId="0" fontId="21" fillId="2" borderId="18" xfId="0" applyFont="1" applyFill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0" fontId="28" fillId="5" borderId="0" xfId="0" applyFont="1" applyFill="1" applyAlignment="1" applyProtection="1">
      <alignment vertical="center"/>
    </xf>
    <xf numFmtId="0" fontId="21" fillId="5" borderId="0" xfId="0" applyFont="1" applyFill="1" applyAlignment="1" applyProtection="1">
      <alignment vertical="center"/>
    </xf>
    <xf numFmtId="0" fontId="3" fillId="5" borderId="0" xfId="0" applyFont="1" applyFill="1" applyAlignment="1" applyProtection="1">
      <alignment wrapText="1"/>
    </xf>
    <xf numFmtId="0" fontId="3" fillId="5" borderId="0" xfId="0" applyFont="1" applyFill="1" applyProtection="1"/>
    <xf numFmtId="0" fontId="21" fillId="0" borderId="1" xfId="0" applyFont="1" applyBorder="1" applyAlignment="1" applyProtection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wrapText="1"/>
    </xf>
    <xf numFmtId="0" fontId="3" fillId="5" borderId="0" xfId="0" applyFont="1" applyFill="1" applyBorder="1" applyProtection="1"/>
    <xf numFmtId="0" fontId="20" fillId="5" borderId="1" xfId="0" applyFont="1" applyFill="1" applyBorder="1" applyAlignment="1" applyProtection="1">
      <alignment horizontal="center" vertical="center"/>
    </xf>
    <xf numFmtId="9" fontId="20" fillId="5" borderId="1" xfId="0" applyNumberFormat="1" applyFont="1" applyFill="1" applyBorder="1" applyAlignment="1" applyProtection="1">
      <alignment horizontal="center" vertical="center"/>
    </xf>
    <xf numFmtId="9" fontId="29" fillId="5" borderId="1" xfId="0" applyNumberFormat="1" applyFont="1" applyFill="1" applyBorder="1" applyAlignment="1" applyProtection="1">
      <alignment horizontal="left" vertical="center"/>
    </xf>
    <xf numFmtId="0" fontId="21" fillId="5" borderId="1" xfId="0" applyFont="1" applyFill="1" applyBorder="1" applyAlignment="1" applyProtection="1">
      <alignment vertical="center"/>
    </xf>
    <xf numFmtId="0" fontId="45" fillId="5" borderId="0" xfId="0" applyFont="1" applyFill="1" applyBorder="1" applyAlignment="1" applyProtection="1">
      <alignment horizontal="center" vertical="center"/>
    </xf>
    <xf numFmtId="9" fontId="20" fillId="5" borderId="0" xfId="0" applyNumberFormat="1" applyFont="1" applyFill="1" applyBorder="1" applyAlignment="1" applyProtection="1">
      <alignment horizontal="center" vertical="center"/>
    </xf>
    <xf numFmtId="9" fontId="29" fillId="5" borderId="0" xfId="0" applyNumberFormat="1" applyFont="1" applyFill="1" applyBorder="1" applyAlignment="1" applyProtection="1">
      <alignment horizontal="left" vertical="center"/>
    </xf>
    <xf numFmtId="0" fontId="28" fillId="5" borderId="0" xfId="0" applyFont="1" applyFill="1" applyAlignment="1" applyProtection="1"/>
    <xf numFmtId="0" fontId="28" fillId="0" borderId="1" xfId="0" applyFont="1" applyFill="1" applyBorder="1" applyAlignment="1" applyProtection="1"/>
    <xf numFmtId="0" fontId="21" fillId="0" borderId="1" xfId="0" applyFont="1" applyBorder="1" applyAlignment="1" applyProtection="1">
      <alignment horizontal="center" vertical="center"/>
    </xf>
    <xf numFmtId="0" fontId="21" fillId="0" borderId="0" xfId="0" applyFont="1" applyAlignment="1" applyProtection="1">
      <alignment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5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0" borderId="3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right" vertical="center"/>
    </xf>
    <xf numFmtId="0" fontId="8" fillId="0" borderId="2" xfId="2" applyFont="1" applyFill="1" applyBorder="1" applyAlignment="1">
      <alignment horizontal="right" vertical="center"/>
    </xf>
    <xf numFmtId="0" fontId="8" fillId="0" borderId="3" xfId="2" applyFont="1" applyFill="1" applyBorder="1" applyAlignment="1">
      <alignment horizontal="right" vertical="center"/>
    </xf>
    <xf numFmtId="0" fontId="8" fillId="0" borderId="4" xfId="2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left" vertical="center" wrapText="1"/>
    </xf>
    <xf numFmtId="4" fontId="6" fillId="0" borderId="5" xfId="2" applyNumberFormat="1" applyFont="1" applyFill="1" applyBorder="1" applyAlignment="1">
      <alignment horizontal="left" vertical="center" wrapText="1"/>
    </xf>
    <xf numFmtId="4" fontId="6" fillId="0" borderId="11" xfId="2" applyNumberFormat="1" applyFont="1" applyFill="1" applyBorder="1" applyAlignment="1">
      <alignment horizontal="left" vertical="center" wrapText="1"/>
    </xf>
    <xf numFmtId="4" fontId="6" fillId="0" borderId="10" xfId="2" applyNumberFormat="1" applyFont="1" applyFill="1" applyBorder="1" applyAlignment="1">
      <alignment horizontal="left" vertical="center" wrapText="1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18" fillId="0" borderId="9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left" vertical="center" wrapText="1"/>
    </xf>
    <xf numFmtId="0" fontId="8" fillId="2" borderId="10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left" vertical="center" wrapText="1"/>
    </xf>
    <xf numFmtId="0" fontId="3" fillId="0" borderId="13" xfId="1" applyFont="1" applyBorder="1" applyAlignment="1">
      <alignment horizontal="left" vertical="center" wrapText="1"/>
    </xf>
    <xf numFmtId="0" fontId="3" fillId="0" borderId="14" xfId="1" applyFont="1" applyBorder="1" applyAlignment="1">
      <alignment horizontal="left" vertical="center" wrapText="1"/>
    </xf>
    <xf numFmtId="1" fontId="21" fillId="4" borderId="5" xfId="1" applyNumberFormat="1" applyFont="1" applyFill="1" applyBorder="1" applyAlignment="1">
      <alignment horizontal="center" vertical="center"/>
    </xf>
    <xf numFmtId="1" fontId="21" fillId="4" borderId="10" xfId="1" applyNumberFormat="1" applyFont="1" applyFill="1" applyBorder="1" applyAlignment="1">
      <alignment horizontal="center" vertical="center"/>
    </xf>
    <xf numFmtId="9" fontId="21" fillId="10" borderId="5" xfId="4" applyNumberFormat="1" applyFont="1" applyFill="1" applyBorder="1" applyAlignment="1">
      <alignment horizontal="center" vertical="center"/>
    </xf>
    <xf numFmtId="9" fontId="21" fillId="10" borderId="10" xfId="4" applyFont="1" applyFill="1" applyBorder="1" applyAlignment="1">
      <alignment horizontal="center" vertical="center"/>
    </xf>
    <xf numFmtId="0" fontId="21" fillId="2" borderId="5" xfId="1" applyFont="1" applyFill="1" applyBorder="1" applyAlignment="1">
      <alignment horizontal="center" vertical="center"/>
    </xf>
    <xf numFmtId="0" fontId="21" fillId="2" borderId="10" xfId="1" applyFont="1" applyFill="1" applyBorder="1" applyAlignment="1">
      <alignment horizontal="center" vertical="center"/>
    </xf>
    <xf numFmtId="0" fontId="21" fillId="8" borderId="5" xfId="1" applyFont="1" applyFill="1" applyBorder="1" applyAlignment="1">
      <alignment horizontal="center" vertical="center" wrapText="1"/>
    </xf>
    <xf numFmtId="0" fontId="21" fillId="8" borderId="10" xfId="1" applyFont="1" applyFill="1" applyBorder="1" applyAlignment="1">
      <alignment horizontal="center" vertical="center" wrapText="1"/>
    </xf>
    <xf numFmtId="0" fontId="33" fillId="0" borderId="15" xfId="1" applyFont="1" applyBorder="1" applyAlignment="1">
      <alignment horizontal="left" vertical="center" wrapText="1"/>
    </xf>
    <xf numFmtId="0" fontId="33" fillId="0" borderId="16" xfId="1" applyFont="1" applyBorder="1" applyAlignment="1">
      <alignment horizontal="left" vertical="center" wrapText="1"/>
    </xf>
    <xf numFmtId="0" fontId="22" fillId="5" borderId="0" xfId="1" applyFont="1" applyFill="1" applyAlignment="1">
      <alignment horizontal="center" vertical="center"/>
    </xf>
    <xf numFmtId="0" fontId="21" fillId="5" borderId="0" xfId="1" applyFont="1" applyFill="1" applyAlignment="1">
      <alignment vertical="center" wrapText="1" shrinkToFit="1"/>
    </xf>
    <xf numFmtId="0" fontId="26" fillId="5" borderId="0" xfId="1" applyFont="1" applyFill="1" applyAlignment="1">
      <alignment vertical="center" wrapText="1"/>
    </xf>
    <xf numFmtId="0" fontId="32" fillId="9" borderId="2" xfId="1" applyFont="1" applyFill="1" applyBorder="1" applyAlignment="1">
      <alignment horizontal="center" vertical="center"/>
    </xf>
    <xf numFmtId="0" fontId="32" fillId="9" borderId="3" xfId="1" applyFont="1" applyFill="1" applyBorder="1" applyAlignment="1">
      <alignment horizontal="center" vertical="center"/>
    </xf>
    <xf numFmtId="0" fontId="42" fillId="0" borderId="0" xfId="7" applyFont="1" applyBorder="1" applyAlignment="1">
      <alignment horizontal="left" vertical="center" wrapText="1"/>
    </xf>
    <xf numFmtId="0" fontId="43" fillId="0" borderId="0" xfId="7" applyFont="1" applyBorder="1" applyAlignment="1">
      <alignment horizontal="left" vertical="center" wrapText="1"/>
    </xf>
    <xf numFmtId="0" fontId="44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left" vertical="center" wrapText="1"/>
    </xf>
    <xf numFmtId="0" fontId="43" fillId="0" borderId="0" xfId="0" applyFont="1" applyBorder="1" applyAlignment="1">
      <alignment horizontal="left" vertical="center" wrapText="1"/>
    </xf>
    <xf numFmtId="0" fontId="44" fillId="0" borderId="0" xfId="7" applyFont="1" applyBorder="1" applyAlignment="1">
      <alignment horizontal="center" vertical="center" wrapText="1"/>
    </xf>
    <xf numFmtId="0" fontId="42" fillId="0" borderId="0" xfId="7" applyFont="1" applyFill="1" applyBorder="1" applyAlignment="1">
      <alignment horizontal="left" vertical="center" wrapText="1"/>
    </xf>
    <xf numFmtId="0" fontId="33" fillId="0" borderId="0" xfId="1" applyFont="1" applyBorder="1" applyAlignment="1">
      <alignment horizontal="left" vertical="center" wrapText="1"/>
    </xf>
    <xf numFmtId="0" fontId="44" fillId="0" borderId="0" xfId="9" applyFont="1" applyBorder="1" applyAlignment="1">
      <alignment horizontal="left" vertical="center" wrapText="1"/>
    </xf>
    <xf numFmtId="0" fontId="42" fillId="0" borderId="0" xfId="9" applyFont="1" applyBorder="1" applyAlignment="1">
      <alignment horizontal="left" vertical="center" wrapText="1"/>
    </xf>
    <xf numFmtId="0" fontId="43" fillId="0" borderId="0" xfId="9" applyFont="1" applyBorder="1" applyAlignment="1">
      <alignment horizontal="left" vertical="center" wrapText="1"/>
    </xf>
    <xf numFmtId="0" fontId="3" fillId="0" borderId="27" xfId="1" applyFont="1" applyBorder="1" applyAlignment="1">
      <alignment horizontal="left" vertical="center" wrapText="1"/>
    </xf>
    <xf numFmtId="0" fontId="34" fillId="10" borderId="19" xfId="0" applyFont="1" applyFill="1" applyBorder="1" applyAlignment="1">
      <alignment horizontal="right" vertical="center" wrapText="1"/>
    </xf>
    <xf numFmtId="0" fontId="34" fillId="10" borderId="18" xfId="0" applyFont="1" applyFill="1" applyBorder="1" applyAlignment="1">
      <alignment horizontal="right" vertical="center" wrapText="1"/>
    </xf>
    <xf numFmtId="0" fontId="34" fillId="10" borderId="21" xfId="0" applyFont="1" applyFill="1" applyBorder="1" applyAlignment="1">
      <alignment horizontal="right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left" vertical="center" wrapText="1"/>
    </xf>
  </cellXfs>
  <cellStyles count="10">
    <cellStyle name="Обычный" xfId="0" builtinId="0"/>
    <cellStyle name="Обычный 2" xfId="1"/>
    <cellStyle name="Обычный 2 2" xfId="3"/>
    <cellStyle name="Обычный 2 2 2" xfId="7"/>
    <cellStyle name="Обычный 3 2" xfId="9"/>
    <cellStyle name="Обычный 79" xfId="8"/>
    <cellStyle name="Обычный_Приложение №5" xfId="2"/>
    <cellStyle name="Процентный 2" xfId="4"/>
    <cellStyle name="Процентный 2 2" xfId="5"/>
    <cellStyle name="Процентный 3" xfId="6"/>
  </cellStyles>
  <dxfs count="33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view="pageBreakPreview" topLeftCell="A33" zoomScale="75" zoomScaleNormal="100" zoomScaleSheetLayoutView="75" workbookViewId="0">
      <selection activeCell="D40" sqref="D40"/>
    </sheetView>
  </sheetViews>
  <sheetFormatPr defaultColWidth="9" defaultRowHeight="15.75"/>
  <cols>
    <col min="1" max="1" width="5.85546875" style="4" customWidth="1"/>
    <col min="2" max="2" width="52.28515625" style="2" customWidth="1"/>
    <col min="3" max="3" width="16.5703125" style="2" customWidth="1"/>
    <col min="4" max="4" width="65.140625" style="2" customWidth="1"/>
    <col min="5" max="5" width="30.42578125" style="2" customWidth="1"/>
    <col min="6" max="7" width="20.140625" style="2" customWidth="1"/>
    <col min="8" max="8" width="21.85546875" style="2" customWidth="1"/>
    <col min="9" max="9" width="16.7109375" style="2" customWidth="1"/>
    <col min="10" max="10" width="25" style="2" customWidth="1"/>
    <col min="11" max="11" width="24.85546875" style="2" customWidth="1"/>
    <col min="12" max="16384" width="9" style="2"/>
  </cols>
  <sheetData>
    <row r="1" spans="1:11" ht="44.25" customHeight="1">
      <c r="A1" s="3"/>
      <c r="B1" s="22"/>
      <c r="C1" s="1"/>
      <c r="D1" s="1"/>
      <c r="J1" s="152" t="s">
        <v>70</v>
      </c>
      <c r="K1" s="152"/>
    </row>
    <row r="2" spans="1:11" ht="74.25" customHeight="1">
      <c r="A2" s="155" t="s">
        <v>161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1" ht="74.25" customHeight="1">
      <c r="A3" s="153" t="s">
        <v>11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</row>
    <row r="4" spans="1:11" ht="57.75" customHeight="1">
      <c r="A4" s="154" t="s">
        <v>13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</row>
    <row r="5" spans="1:11" s="6" customFormat="1" ht="54.75" customHeight="1">
      <c r="A5" s="148" t="s">
        <v>1</v>
      </c>
      <c r="B5" s="148"/>
      <c r="C5" s="148" t="s">
        <v>2</v>
      </c>
      <c r="D5" s="150" t="s">
        <v>3</v>
      </c>
      <c r="E5" s="148" t="s">
        <v>19</v>
      </c>
      <c r="F5" s="148" t="s">
        <v>4</v>
      </c>
      <c r="G5" s="148" t="s">
        <v>12</v>
      </c>
      <c r="H5" s="148" t="s">
        <v>5</v>
      </c>
      <c r="I5" s="148" t="s">
        <v>14</v>
      </c>
      <c r="J5" s="148" t="s">
        <v>10</v>
      </c>
      <c r="K5" s="148" t="s">
        <v>25</v>
      </c>
    </row>
    <row r="6" spans="1:11" s="7" customFormat="1" ht="59.25" customHeight="1">
      <c r="A6" s="149"/>
      <c r="B6" s="149"/>
      <c r="C6" s="149"/>
      <c r="D6" s="151"/>
      <c r="E6" s="149"/>
      <c r="F6" s="149"/>
      <c r="G6" s="149"/>
      <c r="H6" s="149"/>
      <c r="I6" s="149"/>
      <c r="J6" s="149"/>
      <c r="K6" s="149"/>
    </row>
    <row r="7" spans="1:11" s="7" customFormat="1" ht="17.25" customHeight="1">
      <c r="A7" s="8"/>
      <c r="B7" s="9"/>
      <c r="C7" s="10"/>
      <c r="D7" s="10"/>
      <c r="E7" s="10"/>
      <c r="F7" s="10"/>
      <c r="G7" s="10"/>
      <c r="H7" s="10"/>
      <c r="I7" s="10"/>
      <c r="J7" s="10"/>
      <c r="K7" s="10"/>
    </row>
    <row r="8" spans="1:11" s="7" customFormat="1" ht="39.75" customHeight="1">
      <c r="A8" s="156" t="s">
        <v>26</v>
      </c>
      <c r="B8" s="157"/>
      <c r="C8" s="157"/>
      <c r="D8" s="157"/>
      <c r="E8" s="157"/>
      <c r="F8" s="157"/>
      <c r="G8" s="157"/>
      <c r="H8" s="157"/>
      <c r="I8" s="157"/>
      <c r="J8" s="158"/>
      <c r="K8" s="16"/>
    </row>
    <row r="9" spans="1:11" s="7" customFormat="1" ht="38.25" customHeight="1">
      <c r="A9" s="11" t="s">
        <v>77</v>
      </c>
      <c r="B9" s="5" t="s">
        <v>80</v>
      </c>
      <c r="C9" s="12"/>
      <c r="D9" s="5"/>
      <c r="E9" s="97"/>
      <c r="F9" s="17"/>
      <c r="G9" s="14"/>
      <c r="H9" s="13"/>
      <c r="I9" s="24"/>
      <c r="J9" s="15"/>
      <c r="K9" s="18"/>
    </row>
    <row r="10" spans="1:11" s="7" customFormat="1" ht="38.25" customHeight="1">
      <c r="A10" s="11" t="s">
        <v>62</v>
      </c>
      <c r="B10" s="5" t="s">
        <v>81</v>
      </c>
      <c r="C10" s="12" t="s">
        <v>7</v>
      </c>
      <c r="D10" s="5" t="s">
        <v>108</v>
      </c>
      <c r="E10" s="97" t="s">
        <v>0</v>
      </c>
      <c r="F10" s="17">
        <v>10</v>
      </c>
      <c r="G10" s="14">
        <v>10</v>
      </c>
      <c r="H10" s="13" t="s">
        <v>6</v>
      </c>
      <c r="I10" s="24">
        <v>0</v>
      </c>
      <c r="J10" s="15" t="s">
        <v>0</v>
      </c>
      <c r="K10" s="18">
        <f t="shared" ref="K10:K15" si="0">F10*G10</f>
        <v>100</v>
      </c>
    </row>
    <row r="11" spans="1:11" s="7" customFormat="1" ht="65.25" customHeight="1">
      <c r="A11" s="11" t="s">
        <v>82</v>
      </c>
      <c r="B11" s="5" t="s">
        <v>83</v>
      </c>
      <c r="C11" s="12" t="s">
        <v>64</v>
      </c>
      <c r="D11" s="5" t="s">
        <v>109</v>
      </c>
      <c r="E11" s="97" t="s">
        <v>0</v>
      </c>
      <c r="F11" s="17">
        <v>2</v>
      </c>
      <c r="G11" s="14">
        <v>10</v>
      </c>
      <c r="H11" s="13" t="s">
        <v>6</v>
      </c>
      <c r="I11" s="24">
        <v>0</v>
      </c>
      <c r="J11" s="15" t="s">
        <v>0</v>
      </c>
      <c r="K11" s="18">
        <f t="shared" si="0"/>
        <v>20</v>
      </c>
    </row>
    <row r="12" spans="1:11" s="7" customFormat="1" ht="32.25" customHeight="1">
      <c r="A12" s="87" t="s">
        <v>78</v>
      </c>
      <c r="B12" s="88" t="s">
        <v>71</v>
      </c>
      <c r="C12" s="89"/>
      <c r="D12" s="88"/>
      <c r="E12" s="97"/>
      <c r="F12" s="91"/>
      <c r="G12" s="14"/>
      <c r="H12" s="13"/>
      <c r="I12" s="24"/>
      <c r="J12" s="15"/>
      <c r="K12" s="18"/>
    </row>
    <row r="13" spans="1:11" s="7" customFormat="1" ht="71.25" customHeight="1">
      <c r="A13" s="87" t="s">
        <v>65</v>
      </c>
      <c r="B13" s="88" t="s">
        <v>72</v>
      </c>
      <c r="C13" s="89" t="s">
        <v>73</v>
      </c>
      <c r="D13" s="105" t="s">
        <v>110</v>
      </c>
      <c r="E13" s="97" t="s">
        <v>0</v>
      </c>
      <c r="F13" s="91">
        <v>400</v>
      </c>
      <c r="G13" s="14">
        <v>10</v>
      </c>
      <c r="H13" s="13" t="s">
        <v>6</v>
      </c>
      <c r="I13" s="24">
        <v>0</v>
      </c>
      <c r="J13" s="15" t="s">
        <v>0</v>
      </c>
      <c r="K13" s="18">
        <f t="shared" si="0"/>
        <v>4000</v>
      </c>
    </row>
    <row r="14" spans="1:11" s="7" customFormat="1" ht="71.25" customHeight="1">
      <c r="A14" s="87" t="s">
        <v>66</v>
      </c>
      <c r="B14" s="88" t="s">
        <v>84</v>
      </c>
      <c r="C14" s="89" t="s">
        <v>73</v>
      </c>
      <c r="D14" s="105" t="s">
        <v>111</v>
      </c>
      <c r="E14" s="97" t="s">
        <v>0</v>
      </c>
      <c r="F14" s="91">
        <v>600</v>
      </c>
      <c r="G14" s="14">
        <v>10</v>
      </c>
      <c r="H14" s="13" t="s">
        <v>6</v>
      </c>
      <c r="I14" s="24">
        <v>0</v>
      </c>
      <c r="J14" s="15" t="s">
        <v>0</v>
      </c>
      <c r="K14" s="18">
        <f t="shared" si="0"/>
        <v>6000</v>
      </c>
    </row>
    <row r="15" spans="1:11" s="7" customFormat="1" ht="71.25" customHeight="1">
      <c r="A15" s="87" t="s">
        <v>67</v>
      </c>
      <c r="B15" s="88" t="s">
        <v>74</v>
      </c>
      <c r="C15" s="89" t="s">
        <v>73</v>
      </c>
      <c r="D15" s="105" t="s">
        <v>112</v>
      </c>
      <c r="E15" s="97" t="s">
        <v>0</v>
      </c>
      <c r="F15" s="91">
        <v>200</v>
      </c>
      <c r="G15" s="14">
        <v>10</v>
      </c>
      <c r="H15" s="13" t="s">
        <v>6</v>
      </c>
      <c r="I15" s="24">
        <v>0</v>
      </c>
      <c r="J15" s="15" t="s">
        <v>0</v>
      </c>
      <c r="K15" s="18">
        <f t="shared" si="0"/>
        <v>2000</v>
      </c>
    </row>
    <row r="16" spans="1:11" s="7" customFormat="1" ht="45" customHeight="1">
      <c r="A16" s="87" t="s">
        <v>85</v>
      </c>
      <c r="B16" s="88" t="s">
        <v>75</v>
      </c>
      <c r="C16" s="89" t="s">
        <v>73</v>
      </c>
      <c r="D16" s="88" t="s">
        <v>76</v>
      </c>
      <c r="E16" s="97"/>
      <c r="F16" s="91">
        <v>300</v>
      </c>
      <c r="G16" s="14">
        <v>10</v>
      </c>
      <c r="H16" s="13" t="s">
        <v>6</v>
      </c>
      <c r="I16" s="24">
        <v>0</v>
      </c>
      <c r="J16" s="15" t="s">
        <v>0</v>
      </c>
      <c r="K16" s="18">
        <f t="shared" ref="K16" si="1">F16*G16</f>
        <v>3000</v>
      </c>
    </row>
    <row r="17" spans="1:11" s="7" customFormat="1" ht="71.25" customHeight="1">
      <c r="A17" s="87" t="s">
        <v>86</v>
      </c>
      <c r="B17" s="88" t="s">
        <v>87</v>
      </c>
      <c r="C17" s="89" t="s">
        <v>169</v>
      </c>
      <c r="D17" s="90" t="s">
        <v>113</v>
      </c>
      <c r="E17" s="97" t="s">
        <v>0</v>
      </c>
      <c r="F17" s="91">
        <v>2</v>
      </c>
      <c r="G17" s="14">
        <v>10</v>
      </c>
      <c r="H17" s="13" t="s">
        <v>6</v>
      </c>
      <c r="I17" s="24">
        <v>0</v>
      </c>
      <c r="J17" s="15" t="s">
        <v>0</v>
      </c>
      <c r="K17" s="18">
        <f>F17*G17</f>
        <v>20</v>
      </c>
    </row>
    <row r="18" spans="1:11" s="7" customFormat="1" ht="46.5" customHeight="1">
      <c r="A18" s="87" t="s">
        <v>88</v>
      </c>
      <c r="B18" s="88" t="s">
        <v>89</v>
      </c>
      <c r="C18" s="89"/>
      <c r="D18" s="90"/>
      <c r="E18" s="97" t="s">
        <v>0</v>
      </c>
      <c r="F18" s="91"/>
      <c r="G18" s="14"/>
      <c r="H18" s="13"/>
      <c r="I18" s="24"/>
      <c r="J18" s="15"/>
      <c r="K18" s="18"/>
    </row>
    <row r="19" spans="1:11" s="7" customFormat="1" ht="71.25" customHeight="1">
      <c r="A19" s="87" t="s">
        <v>90</v>
      </c>
      <c r="B19" s="88" t="s">
        <v>91</v>
      </c>
      <c r="C19" s="89" t="s">
        <v>7</v>
      </c>
      <c r="D19" s="90"/>
      <c r="E19" s="97" t="s">
        <v>0</v>
      </c>
      <c r="F19" s="91">
        <v>3</v>
      </c>
      <c r="G19" s="14">
        <v>10</v>
      </c>
      <c r="H19" s="13" t="s">
        <v>6</v>
      </c>
      <c r="I19" s="24">
        <v>0</v>
      </c>
      <c r="J19" s="15" t="s">
        <v>0</v>
      </c>
      <c r="K19" s="18">
        <f t="shared" ref="K19" si="2">F19*G19</f>
        <v>30</v>
      </c>
    </row>
    <row r="20" spans="1:11" s="7" customFormat="1" ht="71.25" customHeight="1">
      <c r="A20" s="87" t="s">
        <v>92</v>
      </c>
      <c r="B20" s="88" t="s">
        <v>93</v>
      </c>
      <c r="C20" s="89" t="s">
        <v>68</v>
      </c>
      <c r="D20" s="90"/>
      <c r="E20" s="97" t="s">
        <v>0</v>
      </c>
      <c r="F20" s="91">
        <v>3</v>
      </c>
      <c r="G20" s="14">
        <v>10</v>
      </c>
      <c r="H20" s="13" t="s">
        <v>6</v>
      </c>
      <c r="I20" s="24">
        <v>0</v>
      </c>
      <c r="J20" s="15" t="s">
        <v>0</v>
      </c>
      <c r="K20" s="18">
        <f t="shared" ref="K20:K23" si="3">F20*G20</f>
        <v>30</v>
      </c>
    </row>
    <row r="21" spans="1:11" s="7" customFormat="1" ht="45" customHeight="1">
      <c r="A21" s="87" t="s">
        <v>94</v>
      </c>
      <c r="B21" s="105" t="s">
        <v>95</v>
      </c>
      <c r="C21" s="89" t="s">
        <v>68</v>
      </c>
      <c r="D21" s="105" t="s">
        <v>114</v>
      </c>
      <c r="E21" s="97"/>
      <c r="F21" s="91">
        <v>3</v>
      </c>
      <c r="G21" s="14">
        <v>10</v>
      </c>
      <c r="H21" s="13" t="s">
        <v>6</v>
      </c>
      <c r="I21" s="24">
        <v>0</v>
      </c>
      <c r="J21" s="15" t="s">
        <v>0</v>
      </c>
      <c r="K21" s="18">
        <f t="shared" si="3"/>
        <v>30</v>
      </c>
    </row>
    <row r="22" spans="1:11" s="7" customFormat="1" ht="71.25" customHeight="1">
      <c r="A22" s="87" t="s">
        <v>96</v>
      </c>
      <c r="B22" s="105" t="s">
        <v>97</v>
      </c>
      <c r="C22" s="89" t="s">
        <v>68</v>
      </c>
      <c r="D22" s="90" t="s">
        <v>115</v>
      </c>
      <c r="E22" s="97" t="s">
        <v>0</v>
      </c>
      <c r="F22" s="91">
        <v>3</v>
      </c>
      <c r="G22" s="14">
        <v>10</v>
      </c>
      <c r="H22" s="13" t="s">
        <v>6</v>
      </c>
      <c r="I22" s="24">
        <v>0</v>
      </c>
      <c r="J22" s="15" t="s">
        <v>0</v>
      </c>
      <c r="K22" s="18">
        <f t="shared" si="3"/>
        <v>30</v>
      </c>
    </row>
    <row r="23" spans="1:11" s="7" customFormat="1" ht="71.25" customHeight="1">
      <c r="A23" s="87" t="s">
        <v>98</v>
      </c>
      <c r="B23" s="105" t="s">
        <v>99</v>
      </c>
      <c r="C23" s="89" t="s">
        <v>27</v>
      </c>
      <c r="D23" s="90"/>
      <c r="E23" s="97" t="s">
        <v>0</v>
      </c>
      <c r="F23" s="91">
        <v>3</v>
      </c>
      <c r="G23" s="14">
        <v>10</v>
      </c>
      <c r="H23" s="13" t="s">
        <v>6</v>
      </c>
      <c r="I23" s="24">
        <v>0</v>
      </c>
      <c r="J23" s="15" t="s">
        <v>0</v>
      </c>
      <c r="K23" s="18">
        <f t="shared" si="3"/>
        <v>30</v>
      </c>
    </row>
    <row r="24" spans="1:11" s="7" customFormat="1" ht="71.25" customHeight="1">
      <c r="A24" s="87" t="s">
        <v>100</v>
      </c>
      <c r="B24" s="105" t="s">
        <v>101</v>
      </c>
      <c r="C24" s="89" t="s">
        <v>73</v>
      </c>
      <c r="D24" s="90" t="s">
        <v>116</v>
      </c>
      <c r="E24" s="97" t="s">
        <v>0</v>
      </c>
      <c r="F24" s="91">
        <v>64</v>
      </c>
      <c r="G24" s="14">
        <v>10</v>
      </c>
      <c r="H24" s="13" t="s">
        <v>6</v>
      </c>
      <c r="I24" s="24">
        <v>0</v>
      </c>
      <c r="J24" s="15" t="s">
        <v>0</v>
      </c>
      <c r="K24" s="18">
        <f t="shared" ref="K24" si="4">F24*G24</f>
        <v>640</v>
      </c>
    </row>
    <row r="25" spans="1:11" s="7" customFormat="1" ht="39" customHeight="1">
      <c r="A25" s="87" t="s">
        <v>102</v>
      </c>
      <c r="B25" s="105" t="s">
        <v>103</v>
      </c>
      <c r="C25" s="89"/>
      <c r="D25" s="90"/>
      <c r="E25" s="97" t="s">
        <v>0</v>
      </c>
      <c r="F25" s="91"/>
      <c r="G25" s="14"/>
      <c r="H25" s="13"/>
      <c r="I25" s="24"/>
      <c r="J25" s="15"/>
      <c r="K25" s="18"/>
    </row>
    <row r="26" spans="1:11" s="7" customFormat="1" ht="54.75" customHeight="1">
      <c r="A26" s="87" t="s">
        <v>104</v>
      </c>
      <c r="B26" s="88" t="s">
        <v>105</v>
      </c>
      <c r="C26" s="89" t="s">
        <v>27</v>
      </c>
      <c r="D26" s="90" t="s">
        <v>117</v>
      </c>
      <c r="E26" s="97" t="s">
        <v>0</v>
      </c>
      <c r="F26" s="91">
        <v>45</v>
      </c>
      <c r="G26" s="14">
        <v>10</v>
      </c>
      <c r="H26" s="13" t="s">
        <v>6</v>
      </c>
      <c r="I26" s="24">
        <v>0</v>
      </c>
      <c r="J26" s="15" t="s">
        <v>0</v>
      </c>
      <c r="K26" s="18">
        <f t="shared" ref="K26:K27" si="5">F26*G26</f>
        <v>450</v>
      </c>
    </row>
    <row r="27" spans="1:11" s="7" customFormat="1" ht="136.5" customHeight="1">
      <c r="A27" s="87" t="s">
        <v>106</v>
      </c>
      <c r="B27" s="88" t="s">
        <v>107</v>
      </c>
      <c r="C27" s="89" t="s">
        <v>27</v>
      </c>
      <c r="D27" s="88" t="s">
        <v>118</v>
      </c>
      <c r="E27" s="97" t="s">
        <v>0</v>
      </c>
      <c r="F27" s="91">
        <v>6</v>
      </c>
      <c r="G27" s="14">
        <v>10</v>
      </c>
      <c r="H27" s="13" t="s">
        <v>6</v>
      </c>
      <c r="I27" s="24">
        <v>0</v>
      </c>
      <c r="J27" s="15" t="s">
        <v>0</v>
      </c>
      <c r="K27" s="18">
        <f t="shared" si="5"/>
        <v>60</v>
      </c>
    </row>
    <row r="28" spans="1:11" s="7" customFormat="1" ht="28.5" customHeight="1">
      <c r="A28" s="159" t="s">
        <v>55</v>
      </c>
      <c r="B28" s="159"/>
      <c r="C28" s="159"/>
      <c r="D28" s="159"/>
      <c r="E28" s="159"/>
      <c r="F28" s="159"/>
      <c r="G28" s="159"/>
      <c r="H28" s="159"/>
      <c r="I28" s="159"/>
      <c r="J28" s="159"/>
      <c r="K28" s="82">
        <f>SUM(K9:K27)</f>
        <v>16440</v>
      </c>
    </row>
    <row r="29" spans="1:11" s="7" customFormat="1" ht="28.5" customHeight="1">
      <c r="A29" s="156" t="s">
        <v>119</v>
      </c>
      <c r="B29" s="157"/>
      <c r="C29" s="157"/>
      <c r="D29" s="157"/>
      <c r="E29" s="157"/>
      <c r="F29" s="157"/>
      <c r="G29" s="157"/>
      <c r="H29" s="157"/>
      <c r="I29" s="157"/>
      <c r="J29" s="158"/>
      <c r="K29" s="16"/>
    </row>
    <row r="30" spans="1:11" s="7" customFormat="1" ht="45" customHeight="1">
      <c r="A30" s="11" t="s">
        <v>77</v>
      </c>
      <c r="B30" s="5" t="s">
        <v>120</v>
      </c>
      <c r="C30" s="12"/>
      <c r="D30" s="5"/>
      <c r="E30" s="97"/>
      <c r="F30" s="17"/>
      <c r="G30" s="14"/>
      <c r="H30" s="13"/>
      <c r="I30" s="24"/>
      <c r="J30" s="15"/>
      <c r="K30" s="18"/>
    </row>
    <row r="31" spans="1:11" s="7" customFormat="1" ht="72.75" customHeight="1">
      <c r="A31" s="11" t="s">
        <v>62</v>
      </c>
      <c r="B31" s="5" t="s">
        <v>121</v>
      </c>
      <c r="C31" s="12" t="s">
        <v>73</v>
      </c>
      <c r="D31" s="5" t="s">
        <v>123</v>
      </c>
      <c r="E31" s="97" t="s">
        <v>0</v>
      </c>
      <c r="F31" s="17">
        <v>23</v>
      </c>
      <c r="G31" s="14">
        <v>10</v>
      </c>
      <c r="H31" s="13" t="s">
        <v>6</v>
      </c>
      <c r="I31" s="24">
        <v>0</v>
      </c>
      <c r="J31" s="15" t="s">
        <v>0</v>
      </c>
      <c r="K31" s="18">
        <f t="shared" ref="K31:K32" si="6">F31*G31</f>
        <v>230</v>
      </c>
    </row>
    <row r="32" spans="1:11" s="7" customFormat="1" ht="65.25" customHeight="1">
      <c r="A32" s="11" t="s">
        <v>63</v>
      </c>
      <c r="B32" s="5" t="s">
        <v>122</v>
      </c>
      <c r="C32" s="12" t="s">
        <v>73</v>
      </c>
      <c r="D32" s="5" t="s">
        <v>124</v>
      </c>
      <c r="E32" s="97" t="s">
        <v>0</v>
      </c>
      <c r="F32" s="17">
        <v>18</v>
      </c>
      <c r="G32" s="14">
        <v>10</v>
      </c>
      <c r="H32" s="13" t="s">
        <v>6</v>
      </c>
      <c r="I32" s="24">
        <v>0</v>
      </c>
      <c r="J32" s="15" t="s">
        <v>0</v>
      </c>
      <c r="K32" s="18">
        <f t="shared" si="6"/>
        <v>180</v>
      </c>
    </row>
    <row r="33" spans="1:20" s="7" customFormat="1" ht="28.5" customHeight="1">
      <c r="A33" s="159" t="s">
        <v>162</v>
      </c>
      <c r="B33" s="159"/>
      <c r="C33" s="159"/>
      <c r="D33" s="159"/>
      <c r="E33" s="159"/>
      <c r="F33" s="159"/>
      <c r="G33" s="159"/>
      <c r="H33" s="159"/>
      <c r="I33" s="159"/>
      <c r="J33" s="159"/>
      <c r="K33" s="82">
        <f>K31+K32</f>
        <v>410</v>
      </c>
    </row>
    <row r="34" spans="1:20" s="7" customFormat="1" ht="18.75" customHeight="1">
      <c r="A34" s="83"/>
      <c r="B34" s="84"/>
      <c r="C34" s="84"/>
      <c r="D34" s="84"/>
      <c r="E34" s="84"/>
      <c r="F34" s="84"/>
      <c r="G34" s="85"/>
      <c r="H34" s="85"/>
      <c r="I34" s="85"/>
      <c r="J34" s="86"/>
      <c r="K34" s="86"/>
    </row>
    <row r="35" spans="1:20" s="7" customFormat="1" ht="34.5" customHeight="1">
      <c r="A35" s="163" t="s">
        <v>125</v>
      </c>
      <c r="B35" s="163"/>
      <c r="C35" s="163"/>
      <c r="D35" s="163"/>
      <c r="E35" s="163"/>
      <c r="F35" s="163"/>
      <c r="G35" s="163"/>
      <c r="H35" s="163"/>
      <c r="I35" s="163"/>
      <c r="J35" s="16"/>
      <c r="K35" s="16"/>
    </row>
    <row r="36" spans="1:20" s="7" customFormat="1" ht="34.5" customHeight="1">
      <c r="A36" s="101">
        <v>1</v>
      </c>
      <c r="B36" s="101" t="s">
        <v>126</v>
      </c>
      <c r="C36" s="98"/>
      <c r="D36" s="99"/>
      <c r="E36" s="98"/>
      <c r="F36" s="98"/>
      <c r="G36" s="98"/>
      <c r="H36" s="98"/>
      <c r="I36" s="98"/>
      <c r="J36" s="16"/>
      <c r="K36" s="16"/>
    </row>
    <row r="37" spans="1:20" s="7" customFormat="1" ht="36.75" customHeight="1">
      <c r="A37" s="11" t="s">
        <v>62</v>
      </c>
      <c r="B37" s="5" t="s">
        <v>127</v>
      </c>
      <c r="C37" s="12" t="s">
        <v>8</v>
      </c>
      <c r="D37" s="164" t="s">
        <v>132</v>
      </c>
      <c r="E37" s="20">
        <v>6000</v>
      </c>
      <c r="F37" s="17">
        <v>23</v>
      </c>
      <c r="G37" s="11" t="s">
        <v>0</v>
      </c>
      <c r="H37" s="102">
        <v>0.05</v>
      </c>
      <c r="I37" s="24">
        <v>0</v>
      </c>
      <c r="J37" s="18">
        <f>ROUND((H37*E37)/(1+I37),2)</f>
        <v>300</v>
      </c>
      <c r="K37" s="18">
        <f>J37*F37</f>
        <v>6900</v>
      </c>
    </row>
    <row r="38" spans="1:20" s="7" customFormat="1" ht="36.75" customHeight="1">
      <c r="A38" s="11" t="s">
        <v>63</v>
      </c>
      <c r="B38" s="5" t="s">
        <v>128</v>
      </c>
      <c r="C38" s="12" t="s">
        <v>8</v>
      </c>
      <c r="D38" s="165"/>
      <c r="E38" s="20">
        <v>18000</v>
      </c>
      <c r="F38" s="17">
        <v>18</v>
      </c>
      <c r="G38" s="11" t="s">
        <v>0</v>
      </c>
      <c r="H38" s="102">
        <v>0.05</v>
      </c>
      <c r="I38" s="24">
        <v>0</v>
      </c>
      <c r="J38" s="18">
        <f t="shared" ref="J38" si="7">ROUND((H38*E38)/(1+I38),2)</f>
        <v>900</v>
      </c>
      <c r="K38" s="18">
        <f>J38*F38</f>
        <v>16200</v>
      </c>
    </row>
    <row r="39" spans="1:20" s="7" customFormat="1" ht="36.75" customHeight="1">
      <c r="A39" s="11" t="s">
        <v>129</v>
      </c>
      <c r="B39" s="5" t="s">
        <v>130</v>
      </c>
      <c r="C39" s="12" t="s">
        <v>8</v>
      </c>
      <c r="D39" s="166"/>
      <c r="E39" s="20">
        <v>50000</v>
      </c>
      <c r="F39" s="17">
        <v>8</v>
      </c>
      <c r="G39" s="11" t="s">
        <v>0</v>
      </c>
      <c r="H39" s="102">
        <v>0.05</v>
      </c>
      <c r="I39" s="24">
        <v>0</v>
      </c>
      <c r="J39" s="18">
        <f>ROUND((H39*E39)/(1+I39),2)</f>
        <v>2500</v>
      </c>
      <c r="K39" s="18">
        <f>J39*F39</f>
        <v>20000</v>
      </c>
    </row>
    <row r="40" spans="1:20" s="21" customFormat="1" ht="81" customHeight="1">
      <c r="A40" s="101" t="s">
        <v>78</v>
      </c>
      <c r="B40" s="101" t="s">
        <v>131</v>
      </c>
      <c r="C40" s="12" t="s">
        <v>8</v>
      </c>
      <c r="D40" s="81" t="s">
        <v>79</v>
      </c>
      <c r="E40" s="20">
        <v>10000</v>
      </c>
      <c r="F40" s="17">
        <v>35</v>
      </c>
      <c r="G40" s="11" t="s">
        <v>0</v>
      </c>
      <c r="H40" s="102">
        <v>0.02</v>
      </c>
      <c r="I40" s="24">
        <v>0</v>
      </c>
      <c r="J40" s="18">
        <f t="shared" ref="J40" si="8">ROUND((H40*E40)/(1+I40),2)</f>
        <v>200</v>
      </c>
      <c r="K40" s="18">
        <f t="shared" ref="K40" si="9">J40*F40</f>
        <v>7000</v>
      </c>
    </row>
    <row r="41" spans="1:20" s="7" customFormat="1" ht="30" customHeight="1">
      <c r="A41" s="160" t="s">
        <v>56</v>
      </c>
      <c r="B41" s="161"/>
      <c r="C41" s="161"/>
      <c r="D41" s="161"/>
      <c r="E41" s="161"/>
      <c r="F41" s="161"/>
      <c r="G41" s="161"/>
      <c r="H41" s="161"/>
      <c r="I41" s="161"/>
      <c r="J41" s="162"/>
      <c r="K41" s="19">
        <f>SUM(K37:K40)</f>
        <v>50100</v>
      </c>
      <c r="L41" s="167"/>
      <c r="M41" s="167"/>
      <c r="N41" s="167"/>
      <c r="O41" s="167"/>
      <c r="P41" s="167"/>
      <c r="Q41" s="167"/>
      <c r="R41" s="167"/>
      <c r="S41" s="167"/>
      <c r="T41" s="167"/>
    </row>
    <row r="42" spans="1:20" s="7" customFormat="1" ht="30" customHeight="1">
      <c r="A42" s="160" t="s">
        <v>9</v>
      </c>
      <c r="B42" s="161"/>
      <c r="C42" s="161"/>
      <c r="D42" s="161"/>
      <c r="E42" s="161"/>
      <c r="F42" s="161"/>
      <c r="G42" s="161"/>
      <c r="H42" s="161"/>
      <c r="I42" s="161"/>
      <c r="J42" s="162"/>
      <c r="K42" s="23">
        <f>K41+K28+K33</f>
        <v>66950</v>
      </c>
      <c r="L42" s="167"/>
      <c r="M42" s="167"/>
      <c r="N42" s="167"/>
      <c r="O42" s="167"/>
      <c r="P42" s="167"/>
      <c r="Q42" s="167"/>
      <c r="R42" s="167"/>
      <c r="S42" s="167"/>
      <c r="T42" s="167"/>
    </row>
    <row r="43" spans="1:20" s="7" customFormat="1" ht="43.5" customHeight="1">
      <c r="A43" s="172" t="s">
        <v>20</v>
      </c>
      <c r="B43" s="172"/>
      <c r="C43" s="172"/>
      <c r="D43" s="172"/>
      <c r="E43" s="172"/>
      <c r="F43" s="172"/>
      <c r="G43" s="172"/>
      <c r="H43" s="172"/>
      <c r="I43" s="172"/>
      <c r="J43" s="172"/>
    </row>
    <row r="44" spans="1:20" ht="114.75" customHeight="1">
      <c r="A44" s="169" t="s">
        <v>133</v>
      </c>
      <c r="B44" s="170"/>
      <c r="C44" s="170"/>
      <c r="D44" s="170"/>
      <c r="E44" s="170"/>
      <c r="F44" s="170"/>
      <c r="G44" s="170"/>
      <c r="H44" s="170"/>
      <c r="I44" s="170"/>
      <c r="J44" s="170"/>
      <c r="K44" s="170"/>
    </row>
    <row r="45" spans="1:20" s="27" customFormat="1" ht="24.75" customHeight="1">
      <c r="A45" s="25"/>
      <c r="B45" s="26"/>
      <c r="D45" s="30"/>
      <c r="G45" s="168"/>
      <c r="H45" s="168"/>
      <c r="I45" s="28"/>
    </row>
    <row r="46" spans="1:20" s="28" customFormat="1" ht="24.75" customHeight="1">
      <c r="A46" s="25"/>
      <c r="B46" s="28" t="s">
        <v>15</v>
      </c>
      <c r="D46" s="28" t="s">
        <v>16</v>
      </c>
      <c r="G46" s="171" t="s">
        <v>17</v>
      </c>
      <c r="H46" s="171"/>
    </row>
    <row r="47" spans="1:20" s="27" customFormat="1" ht="24.75" customHeight="1">
      <c r="A47" s="25"/>
      <c r="B47" s="29" t="s">
        <v>18</v>
      </c>
      <c r="C47" s="28"/>
      <c r="D47" s="28"/>
      <c r="E47" s="28"/>
    </row>
  </sheetData>
  <protectedRanges>
    <protectedRange sqref="A45:B47 G45:H46 C47:G47 D45:D46" name="Диапазон2_1"/>
  </protectedRanges>
  <mergeCells count="28">
    <mergeCell ref="L41:T41"/>
    <mergeCell ref="L42:T42"/>
    <mergeCell ref="G45:H45"/>
    <mergeCell ref="A44:K44"/>
    <mergeCell ref="G46:H46"/>
    <mergeCell ref="A43:J43"/>
    <mergeCell ref="A42:J42"/>
    <mergeCell ref="A8:J8"/>
    <mergeCell ref="A28:J28"/>
    <mergeCell ref="A41:J41"/>
    <mergeCell ref="A35:I35"/>
    <mergeCell ref="D37:D39"/>
    <mergeCell ref="A29:J29"/>
    <mergeCell ref="A33:J33"/>
    <mergeCell ref="K5:K6"/>
    <mergeCell ref="D5:D6"/>
    <mergeCell ref="J1:K1"/>
    <mergeCell ref="A3:K3"/>
    <mergeCell ref="A4:K4"/>
    <mergeCell ref="A5:B6"/>
    <mergeCell ref="C5:C6"/>
    <mergeCell ref="E5:E6"/>
    <mergeCell ref="F5:F6"/>
    <mergeCell ref="G5:G6"/>
    <mergeCell ref="I5:I6"/>
    <mergeCell ref="A2:K2"/>
    <mergeCell ref="H5:H6"/>
    <mergeCell ref="J5:J6"/>
  </mergeCells>
  <pageMargins left="0.69930555555555596" right="0.69930555555555596" top="0.75" bottom="0.75" header="0.3" footer="0.3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view="pageBreakPreview" topLeftCell="A16" zoomScale="75" zoomScaleNormal="100" zoomScaleSheetLayoutView="75" workbookViewId="0">
      <selection activeCell="C17" sqref="C17:C23"/>
    </sheetView>
  </sheetViews>
  <sheetFormatPr defaultColWidth="9" defaultRowHeight="15.75"/>
  <cols>
    <col min="1" max="1" width="5.85546875" style="4" customWidth="1"/>
    <col min="2" max="2" width="51" style="2" customWidth="1"/>
    <col min="3" max="3" width="16.5703125" style="2" customWidth="1"/>
    <col min="4" max="4" width="61.140625" style="2" customWidth="1"/>
    <col min="5" max="5" width="30.5703125" style="2" customWidth="1"/>
    <col min="6" max="6" width="24" style="2" customWidth="1"/>
    <col min="7" max="7" width="20.140625" style="2" customWidth="1"/>
    <col min="8" max="8" width="16.7109375" style="2" customWidth="1"/>
    <col min="9" max="9" width="21.85546875" style="2" customWidth="1"/>
    <col min="10" max="10" width="13.85546875" style="2" customWidth="1"/>
    <col min="11" max="11" width="22.28515625" style="2" customWidth="1"/>
    <col min="12" max="12" width="18.42578125" style="2" customWidth="1"/>
    <col min="13" max="16384" width="9" style="2"/>
  </cols>
  <sheetData>
    <row r="1" spans="1:12" ht="44.25" customHeight="1">
      <c r="A1" s="3"/>
      <c r="B1" s="22"/>
      <c r="C1" s="1"/>
      <c r="D1" s="1"/>
      <c r="E1" s="1"/>
      <c r="K1" s="152" t="s">
        <v>70</v>
      </c>
      <c r="L1" s="152"/>
    </row>
    <row r="2" spans="1:12" ht="74.25" customHeight="1">
      <c r="A2" s="155" t="s">
        <v>165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2" ht="74.25" customHeight="1">
      <c r="A3" s="153" t="s">
        <v>11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</row>
    <row r="4" spans="1:12" ht="57.75" customHeight="1">
      <c r="A4" s="154" t="s">
        <v>13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</row>
    <row r="5" spans="1:12" s="6" customFormat="1" ht="54.75" customHeight="1">
      <c r="A5" s="148" t="s">
        <v>1</v>
      </c>
      <c r="B5" s="148"/>
      <c r="C5" s="148" t="s">
        <v>2</v>
      </c>
      <c r="D5" s="150" t="s">
        <v>3</v>
      </c>
      <c r="E5" s="149" t="s">
        <v>21</v>
      </c>
      <c r="F5" s="148" t="s">
        <v>23</v>
      </c>
      <c r="G5" s="148" t="s">
        <v>4</v>
      </c>
      <c r="H5" s="148" t="s">
        <v>163</v>
      </c>
      <c r="I5" s="148" t="s">
        <v>5</v>
      </c>
      <c r="J5" s="148" t="s">
        <v>14</v>
      </c>
      <c r="K5" s="148" t="s">
        <v>24</v>
      </c>
      <c r="L5" s="148" t="s">
        <v>164</v>
      </c>
    </row>
    <row r="6" spans="1:12" s="7" customFormat="1" ht="59.25" customHeight="1">
      <c r="A6" s="149"/>
      <c r="B6" s="149"/>
      <c r="C6" s="149"/>
      <c r="D6" s="151"/>
      <c r="E6" s="173"/>
      <c r="F6" s="149"/>
      <c r="G6" s="149"/>
      <c r="H6" s="149"/>
      <c r="I6" s="149"/>
      <c r="J6" s="149"/>
      <c r="K6" s="149"/>
      <c r="L6" s="149"/>
    </row>
    <row r="7" spans="1:12" s="7" customFormat="1" ht="17.25" customHeight="1">
      <c r="A7" s="8"/>
      <c r="B7" s="9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2" s="7" customFormat="1" ht="39.75" customHeight="1">
      <c r="A8" s="156" t="s">
        <v>26</v>
      </c>
      <c r="B8" s="157"/>
      <c r="C8" s="157"/>
      <c r="D8" s="157"/>
      <c r="E8" s="157"/>
      <c r="F8" s="157"/>
      <c r="G8" s="157"/>
      <c r="H8" s="157"/>
      <c r="I8" s="157"/>
      <c r="J8" s="157"/>
      <c r="K8" s="158"/>
      <c r="L8" s="16"/>
    </row>
    <row r="9" spans="1:12" s="7" customFormat="1" ht="38.25" customHeight="1">
      <c r="A9" s="11" t="s">
        <v>77</v>
      </c>
      <c r="B9" s="5" t="s">
        <v>80</v>
      </c>
      <c r="C9" s="12"/>
      <c r="D9" s="5"/>
      <c r="E9" s="5"/>
      <c r="F9" s="97"/>
      <c r="G9" s="17"/>
      <c r="H9" s="14"/>
      <c r="I9" s="13"/>
      <c r="J9" s="24"/>
      <c r="K9" s="15"/>
      <c r="L9" s="18"/>
    </row>
    <row r="10" spans="1:12" s="7" customFormat="1" ht="38.25" customHeight="1">
      <c r="A10" s="11" t="s">
        <v>62</v>
      </c>
      <c r="B10" s="5" t="s">
        <v>81</v>
      </c>
      <c r="C10" s="12" t="s">
        <v>7</v>
      </c>
      <c r="D10" s="5" t="s">
        <v>108</v>
      </c>
      <c r="E10" s="5" t="s">
        <v>22</v>
      </c>
      <c r="F10" s="97" t="s">
        <v>0</v>
      </c>
      <c r="G10" s="17">
        <v>10</v>
      </c>
      <c r="H10" s="14">
        <v>10</v>
      </c>
      <c r="I10" s="13" t="s">
        <v>6</v>
      </c>
      <c r="J10" s="24">
        <v>0</v>
      </c>
      <c r="K10" s="15" t="s">
        <v>0</v>
      </c>
      <c r="L10" s="18">
        <f t="shared" ref="L10:L16" si="0">G10*H10</f>
        <v>100</v>
      </c>
    </row>
    <row r="11" spans="1:12" s="7" customFormat="1" ht="65.25" customHeight="1">
      <c r="A11" s="11" t="s">
        <v>82</v>
      </c>
      <c r="B11" s="5" t="s">
        <v>83</v>
      </c>
      <c r="C11" s="12" t="s">
        <v>64</v>
      </c>
      <c r="D11" s="5" t="s">
        <v>109</v>
      </c>
      <c r="E11" s="5" t="s">
        <v>22</v>
      </c>
      <c r="F11" s="97" t="s">
        <v>0</v>
      </c>
      <c r="G11" s="17">
        <v>2</v>
      </c>
      <c r="H11" s="14">
        <v>10</v>
      </c>
      <c r="I11" s="13" t="s">
        <v>6</v>
      </c>
      <c r="J11" s="24">
        <v>0</v>
      </c>
      <c r="K11" s="15" t="s">
        <v>0</v>
      </c>
      <c r="L11" s="18">
        <f t="shared" si="0"/>
        <v>20</v>
      </c>
    </row>
    <row r="12" spans="1:12" s="7" customFormat="1" ht="32.25" customHeight="1">
      <c r="A12" s="87" t="s">
        <v>78</v>
      </c>
      <c r="B12" s="105" t="s">
        <v>71</v>
      </c>
      <c r="C12" s="89"/>
      <c r="D12" s="105"/>
      <c r="E12" s="105"/>
      <c r="F12" s="97"/>
      <c r="G12" s="91"/>
      <c r="H12" s="14"/>
      <c r="I12" s="13"/>
      <c r="J12" s="24"/>
      <c r="K12" s="15"/>
      <c r="L12" s="18"/>
    </row>
    <row r="13" spans="1:12" s="7" customFormat="1" ht="71.25" customHeight="1">
      <c r="A13" s="87" t="s">
        <v>65</v>
      </c>
      <c r="B13" s="105" t="s">
        <v>72</v>
      </c>
      <c r="C13" s="89" t="s">
        <v>73</v>
      </c>
      <c r="D13" s="105" t="s">
        <v>110</v>
      </c>
      <c r="E13" s="105" t="s">
        <v>22</v>
      </c>
      <c r="F13" s="97" t="s">
        <v>0</v>
      </c>
      <c r="G13" s="91">
        <v>400</v>
      </c>
      <c r="H13" s="14">
        <v>10</v>
      </c>
      <c r="I13" s="13" t="s">
        <v>6</v>
      </c>
      <c r="J13" s="24">
        <v>0</v>
      </c>
      <c r="K13" s="15" t="s">
        <v>0</v>
      </c>
      <c r="L13" s="18">
        <f t="shared" si="0"/>
        <v>4000</v>
      </c>
    </row>
    <row r="14" spans="1:12" s="7" customFormat="1" ht="71.25" customHeight="1">
      <c r="A14" s="87" t="s">
        <v>66</v>
      </c>
      <c r="B14" s="105" t="s">
        <v>84</v>
      </c>
      <c r="C14" s="89" t="s">
        <v>73</v>
      </c>
      <c r="D14" s="105" t="s">
        <v>111</v>
      </c>
      <c r="E14" s="105" t="s">
        <v>22</v>
      </c>
      <c r="F14" s="97" t="s">
        <v>0</v>
      </c>
      <c r="G14" s="91">
        <v>600</v>
      </c>
      <c r="H14" s="14">
        <v>10</v>
      </c>
      <c r="I14" s="13" t="s">
        <v>6</v>
      </c>
      <c r="J14" s="24">
        <v>0</v>
      </c>
      <c r="K14" s="15" t="s">
        <v>0</v>
      </c>
      <c r="L14" s="18">
        <f t="shared" si="0"/>
        <v>6000</v>
      </c>
    </row>
    <row r="15" spans="1:12" s="7" customFormat="1" ht="71.25" customHeight="1">
      <c r="A15" s="87" t="s">
        <v>67</v>
      </c>
      <c r="B15" s="105" t="s">
        <v>74</v>
      </c>
      <c r="C15" s="89" t="s">
        <v>73</v>
      </c>
      <c r="D15" s="105" t="s">
        <v>112</v>
      </c>
      <c r="E15" s="105" t="s">
        <v>22</v>
      </c>
      <c r="F15" s="97" t="s">
        <v>0</v>
      </c>
      <c r="G15" s="91">
        <v>200</v>
      </c>
      <c r="H15" s="14">
        <v>10</v>
      </c>
      <c r="I15" s="13" t="s">
        <v>6</v>
      </c>
      <c r="J15" s="24">
        <v>0</v>
      </c>
      <c r="K15" s="15" t="s">
        <v>0</v>
      </c>
      <c r="L15" s="18">
        <f t="shared" si="0"/>
        <v>2000</v>
      </c>
    </row>
    <row r="16" spans="1:12" s="7" customFormat="1" ht="45" customHeight="1">
      <c r="A16" s="87" t="s">
        <v>85</v>
      </c>
      <c r="B16" s="105" t="s">
        <v>75</v>
      </c>
      <c r="C16" s="89" t="s">
        <v>73</v>
      </c>
      <c r="D16" s="105" t="s">
        <v>76</v>
      </c>
      <c r="E16" s="105" t="s">
        <v>22</v>
      </c>
      <c r="F16" s="97"/>
      <c r="G16" s="91">
        <v>300</v>
      </c>
      <c r="H16" s="14">
        <v>10</v>
      </c>
      <c r="I16" s="13" t="s">
        <v>6</v>
      </c>
      <c r="J16" s="24">
        <v>0</v>
      </c>
      <c r="K16" s="15" t="s">
        <v>0</v>
      </c>
      <c r="L16" s="18">
        <f t="shared" si="0"/>
        <v>3000</v>
      </c>
    </row>
    <row r="17" spans="1:12" s="7" customFormat="1" ht="71.25" customHeight="1">
      <c r="A17" s="87" t="s">
        <v>86</v>
      </c>
      <c r="B17" s="105" t="s">
        <v>87</v>
      </c>
      <c r="C17" s="89" t="s">
        <v>169</v>
      </c>
      <c r="D17" s="90" t="s">
        <v>113</v>
      </c>
      <c r="E17" s="90" t="s">
        <v>22</v>
      </c>
      <c r="F17" s="97" t="s">
        <v>0</v>
      </c>
      <c r="G17" s="91">
        <v>2</v>
      </c>
      <c r="H17" s="14">
        <v>10</v>
      </c>
      <c r="I17" s="13" t="s">
        <v>6</v>
      </c>
      <c r="J17" s="24">
        <v>0</v>
      </c>
      <c r="K17" s="15" t="s">
        <v>0</v>
      </c>
      <c r="L17" s="18">
        <f>G17*H17</f>
        <v>20</v>
      </c>
    </row>
    <row r="18" spans="1:12" s="7" customFormat="1" ht="46.5" customHeight="1">
      <c r="A18" s="87" t="s">
        <v>88</v>
      </c>
      <c r="B18" s="105" t="s">
        <v>89</v>
      </c>
      <c r="C18" s="89"/>
      <c r="D18" s="90"/>
      <c r="E18" s="90"/>
      <c r="F18" s="97" t="s">
        <v>0</v>
      </c>
      <c r="G18" s="91"/>
      <c r="H18" s="14"/>
      <c r="I18" s="13"/>
      <c r="J18" s="24"/>
      <c r="K18" s="15"/>
      <c r="L18" s="18"/>
    </row>
    <row r="19" spans="1:12" s="7" customFormat="1" ht="71.25" customHeight="1">
      <c r="A19" s="87" t="s">
        <v>90</v>
      </c>
      <c r="B19" s="105" t="s">
        <v>91</v>
      </c>
      <c r="C19" s="89" t="s">
        <v>7</v>
      </c>
      <c r="D19" s="90"/>
      <c r="E19" s="90" t="s">
        <v>22</v>
      </c>
      <c r="F19" s="97" t="s">
        <v>0</v>
      </c>
      <c r="G19" s="91">
        <v>3</v>
      </c>
      <c r="H19" s="14">
        <v>10</v>
      </c>
      <c r="I19" s="13" t="s">
        <v>6</v>
      </c>
      <c r="J19" s="24">
        <v>0</v>
      </c>
      <c r="K19" s="15" t="s">
        <v>0</v>
      </c>
      <c r="L19" s="18">
        <f t="shared" ref="L19:L24" si="1">G19*H19</f>
        <v>30</v>
      </c>
    </row>
    <row r="20" spans="1:12" s="7" customFormat="1" ht="71.25" customHeight="1">
      <c r="A20" s="87" t="s">
        <v>92</v>
      </c>
      <c r="B20" s="105" t="s">
        <v>93</v>
      </c>
      <c r="C20" s="89" t="s">
        <v>68</v>
      </c>
      <c r="D20" s="90"/>
      <c r="E20" s="90" t="s">
        <v>22</v>
      </c>
      <c r="F20" s="97" t="s">
        <v>0</v>
      </c>
      <c r="G20" s="91">
        <v>3</v>
      </c>
      <c r="H20" s="14">
        <v>10</v>
      </c>
      <c r="I20" s="13" t="s">
        <v>6</v>
      </c>
      <c r="J20" s="24">
        <v>0</v>
      </c>
      <c r="K20" s="15" t="s">
        <v>0</v>
      </c>
      <c r="L20" s="18">
        <f t="shared" si="1"/>
        <v>30</v>
      </c>
    </row>
    <row r="21" spans="1:12" s="7" customFormat="1" ht="45" customHeight="1">
      <c r="A21" s="87" t="s">
        <v>94</v>
      </c>
      <c r="B21" s="105" t="s">
        <v>95</v>
      </c>
      <c r="C21" s="89" t="s">
        <v>68</v>
      </c>
      <c r="D21" s="105" t="s">
        <v>114</v>
      </c>
      <c r="E21" s="105" t="s">
        <v>22</v>
      </c>
      <c r="F21" s="97"/>
      <c r="G21" s="91">
        <v>3</v>
      </c>
      <c r="H21" s="14">
        <v>10</v>
      </c>
      <c r="I21" s="13" t="s">
        <v>6</v>
      </c>
      <c r="J21" s="24">
        <v>0</v>
      </c>
      <c r="K21" s="15" t="s">
        <v>0</v>
      </c>
      <c r="L21" s="18">
        <f t="shared" si="1"/>
        <v>30</v>
      </c>
    </row>
    <row r="22" spans="1:12" s="7" customFormat="1" ht="71.25" customHeight="1">
      <c r="A22" s="87" t="s">
        <v>96</v>
      </c>
      <c r="B22" s="105" t="s">
        <v>97</v>
      </c>
      <c r="C22" s="89" t="s">
        <v>68</v>
      </c>
      <c r="D22" s="90" t="s">
        <v>115</v>
      </c>
      <c r="E22" s="90" t="s">
        <v>22</v>
      </c>
      <c r="F22" s="97" t="s">
        <v>0</v>
      </c>
      <c r="G22" s="91">
        <v>3</v>
      </c>
      <c r="H22" s="14">
        <v>10</v>
      </c>
      <c r="I22" s="13" t="s">
        <v>6</v>
      </c>
      <c r="J22" s="24">
        <v>0</v>
      </c>
      <c r="K22" s="15" t="s">
        <v>0</v>
      </c>
      <c r="L22" s="18">
        <f t="shared" si="1"/>
        <v>30</v>
      </c>
    </row>
    <row r="23" spans="1:12" s="7" customFormat="1" ht="71.25" customHeight="1">
      <c r="A23" s="87" t="s">
        <v>98</v>
      </c>
      <c r="B23" s="105" t="s">
        <v>99</v>
      </c>
      <c r="C23" s="89" t="s">
        <v>27</v>
      </c>
      <c r="D23" s="90"/>
      <c r="E23" s="90" t="s">
        <v>22</v>
      </c>
      <c r="F23" s="97" t="s">
        <v>0</v>
      </c>
      <c r="G23" s="91">
        <v>3</v>
      </c>
      <c r="H23" s="14">
        <v>10</v>
      </c>
      <c r="I23" s="13" t="s">
        <v>6</v>
      </c>
      <c r="J23" s="24">
        <v>0</v>
      </c>
      <c r="K23" s="15" t="s">
        <v>0</v>
      </c>
      <c r="L23" s="18">
        <f t="shared" si="1"/>
        <v>30</v>
      </c>
    </row>
    <row r="24" spans="1:12" s="7" customFormat="1" ht="71.25" customHeight="1">
      <c r="A24" s="87" t="s">
        <v>100</v>
      </c>
      <c r="B24" s="105" t="s">
        <v>101</v>
      </c>
      <c r="C24" s="89" t="s">
        <v>73</v>
      </c>
      <c r="D24" s="90" t="s">
        <v>116</v>
      </c>
      <c r="E24" s="90" t="s">
        <v>22</v>
      </c>
      <c r="F24" s="97" t="s">
        <v>0</v>
      </c>
      <c r="G24" s="91">
        <v>64</v>
      </c>
      <c r="H24" s="14">
        <v>10</v>
      </c>
      <c r="I24" s="13" t="s">
        <v>6</v>
      </c>
      <c r="J24" s="24">
        <v>0</v>
      </c>
      <c r="K24" s="15" t="s">
        <v>0</v>
      </c>
      <c r="L24" s="18">
        <f t="shared" si="1"/>
        <v>640</v>
      </c>
    </row>
    <row r="25" spans="1:12" s="7" customFormat="1" ht="39" customHeight="1">
      <c r="A25" s="87" t="s">
        <v>102</v>
      </c>
      <c r="B25" s="105" t="s">
        <v>103</v>
      </c>
      <c r="C25" s="89"/>
      <c r="D25" s="90"/>
      <c r="E25" s="90"/>
      <c r="F25" s="97" t="s">
        <v>0</v>
      </c>
      <c r="G25" s="91"/>
      <c r="H25" s="14"/>
      <c r="I25" s="13"/>
      <c r="J25" s="24"/>
      <c r="K25" s="15"/>
      <c r="L25" s="18"/>
    </row>
    <row r="26" spans="1:12" s="7" customFormat="1" ht="54.75" customHeight="1">
      <c r="A26" s="87" t="s">
        <v>104</v>
      </c>
      <c r="B26" s="105" t="s">
        <v>105</v>
      </c>
      <c r="C26" s="89" t="s">
        <v>27</v>
      </c>
      <c r="D26" s="90" t="s">
        <v>117</v>
      </c>
      <c r="E26" s="90" t="s">
        <v>22</v>
      </c>
      <c r="F26" s="97" t="s">
        <v>0</v>
      </c>
      <c r="G26" s="91">
        <v>45</v>
      </c>
      <c r="H26" s="14">
        <v>10</v>
      </c>
      <c r="I26" s="13" t="s">
        <v>6</v>
      </c>
      <c r="J26" s="24">
        <v>0</v>
      </c>
      <c r="K26" s="15" t="s">
        <v>0</v>
      </c>
      <c r="L26" s="18">
        <f t="shared" ref="L26:L27" si="2">G26*H26</f>
        <v>450</v>
      </c>
    </row>
    <row r="27" spans="1:12" s="7" customFormat="1" ht="175.5" customHeight="1">
      <c r="A27" s="87" t="s">
        <v>106</v>
      </c>
      <c r="B27" s="105" t="s">
        <v>107</v>
      </c>
      <c r="C27" s="89" t="s">
        <v>27</v>
      </c>
      <c r="D27" s="105" t="s">
        <v>118</v>
      </c>
      <c r="E27" s="105" t="s">
        <v>22</v>
      </c>
      <c r="F27" s="97" t="s">
        <v>0</v>
      </c>
      <c r="G27" s="91">
        <v>6</v>
      </c>
      <c r="H27" s="14">
        <v>10</v>
      </c>
      <c r="I27" s="13" t="s">
        <v>6</v>
      </c>
      <c r="J27" s="24">
        <v>0</v>
      </c>
      <c r="K27" s="15" t="s">
        <v>0</v>
      </c>
      <c r="L27" s="18">
        <f t="shared" si="2"/>
        <v>60</v>
      </c>
    </row>
    <row r="28" spans="1:12" s="7" customFormat="1" ht="28.5" customHeight="1">
      <c r="A28" s="159" t="s">
        <v>55</v>
      </c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82">
        <f>SUM(L9:L27)</f>
        <v>16440</v>
      </c>
    </row>
    <row r="29" spans="1:12" s="7" customFormat="1" ht="28.5" customHeight="1">
      <c r="A29" s="156" t="s">
        <v>119</v>
      </c>
      <c r="B29" s="157"/>
      <c r="C29" s="157"/>
      <c r="D29" s="157"/>
      <c r="E29" s="157"/>
      <c r="F29" s="157"/>
      <c r="G29" s="157"/>
      <c r="H29" s="157"/>
      <c r="I29" s="157"/>
      <c r="J29" s="157"/>
      <c r="K29" s="158"/>
      <c r="L29" s="16"/>
    </row>
    <row r="30" spans="1:12" s="7" customFormat="1" ht="45" customHeight="1">
      <c r="A30" s="11" t="s">
        <v>77</v>
      </c>
      <c r="B30" s="5" t="s">
        <v>120</v>
      </c>
      <c r="C30" s="12"/>
      <c r="D30" s="5"/>
      <c r="E30" s="5"/>
      <c r="F30" s="97"/>
      <c r="G30" s="17"/>
      <c r="H30" s="14"/>
      <c r="I30" s="13"/>
      <c r="J30" s="24"/>
      <c r="K30" s="15"/>
      <c r="L30" s="18"/>
    </row>
    <row r="31" spans="1:12" s="7" customFormat="1" ht="72.75" customHeight="1">
      <c r="A31" s="11" t="s">
        <v>62</v>
      </c>
      <c r="B31" s="5" t="s">
        <v>121</v>
      </c>
      <c r="C31" s="12" t="s">
        <v>73</v>
      </c>
      <c r="D31" s="5" t="s">
        <v>123</v>
      </c>
      <c r="E31" s="5" t="s">
        <v>22</v>
      </c>
      <c r="F31" s="97" t="s">
        <v>0</v>
      </c>
      <c r="G31" s="17">
        <v>23</v>
      </c>
      <c r="H31" s="14">
        <v>10</v>
      </c>
      <c r="I31" s="13" t="s">
        <v>6</v>
      </c>
      <c r="J31" s="24">
        <v>0</v>
      </c>
      <c r="K31" s="15" t="s">
        <v>0</v>
      </c>
      <c r="L31" s="18">
        <f t="shared" ref="L31:L32" si="3">G31*H31</f>
        <v>230</v>
      </c>
    </row>
    <row r="32" spans="1:12" s="7" customFormat="1" ht="65.25" customHeight="1">
      <c r="A32" s="11" t="s">
        <v>63</v>
      </c>
      <c r="B32" s="5" t="s">
        <v>122</v>
      </c>
      <c r="C32" s="12" t="s">
        <v>73</v>
      </c>
      <c r="D32" s="5" t="s">
        <v>124</v>
      </c>
      <c r="E32" s="5" t="s">
        <v>22</v>
      </c>
      <c r="F32" s="97" t="s">
        <v>0</v>
      </c>
      <c r="G32" s="17">
        <v>18</v>
      </c>
      <c r="H32" s="14">
        <v>10</v>
      </c>
      <c r="I32" s="13" t="s">
        <v>6</v>
      </c>
      <c r="J32" s="24">
        <v>0</v>
      </c>
      <c r="K32" s="15" t="s">
        <v>0</v>
      </c>
      <c r="L32" s="18">
        <f t="shared" si="3"/>
        <v>180</v>
      </c>
    </row>
    <row r="33" spans="1:21" s="7" customFormat="1" ht="28.5" customHeight="1">
      <c r="A33" s="159" t="s">
        <v>162</v>
      </c>
      <c r="B33" s="159"/>
      <c r="C33" s="159"/>
      <c r="D33" s="159"/>
      <c r="E33" s="159"/>
      <c r="F33" s="159"/>
      <c r="G33" s="159"/>
      <c r="H33" s="159"/>
      <c r="I33" s="159"/>
      <c r="J33" s="159"/>
      <c r="K33" s="159"/>
      <c r="L33" s="82">
        <f>L31+L32</f>
        <v>410</v>
      </c>
    </row>
    <row r="34" spans="1:21" s="7" customFormat="1" ht="18.75" customHeight="1">
      <c r="A34" s="83"/>
      <c r="B34" s="84"/>
      <c r="C34" s="84"/>
      <c r="D34" s="84"/>
      <c r="E34" s="84"/>
      <c r="F34" s="84"/>
      <c r="G34" s="84"/>
      <c r="H34" s="85"/>
      <c r="I34" s="85"/>
      <c r="J34" s="85"/>
      <c r="K34" s="86"/>
      <c r="L34" s="86"/>
    </row>
    <row r="35" spans="1:21" s="7" customFormat="1" ht="34.5" customHeight="1">
      <c r="A35" s="163" t="s">
        <v>167</v>
      </c>
      <c r="B35" s="163"/>
      <c r="C35" s="163"/>
      <c r="D35" s="163"/>
      <c r="E35" s="163"/>
      <c r="F35" s="163"/>
      <c r="G35" s="163"/>
      <c r="H35" s="163"/>
      <c r="I35" s="163"/>
      <c r="J35" s="163"/>
      <c r="K35" s="16"/>
      <c r="L35" s="16"/>
    </row>
    <row r="36" spans="1:21" s="7" customFormat="1" ht="34.5" customHeight="1">
      <c r="A36" s="101">
        <v>1</v>
      </c>
      <c r="B36" s="101" t="s">
        <v>126</v>
      </c>
      <c r="C36" s="104"/>
      <c r="D36" s="99"/>
      <c r="E36" s="99"/>
      <c r="F36" s="104"/>
      <c r="G36" s="104"/>
      <c r="H36" s="104"/>
      <c r="I36" s="104"/>
      <c r="J36" s="104"/>
      <c r="K36" s="16"/>
      <c r="L36" s="16"/>
    </row>
    <row r="37" spans="1:21" s="7" customFormat="1" ht="36.75" customHeight="1">
      <c r="A37" s="11" t="s">
        <v>62</v>
      </c>
      <c r="B37" s="5" t="s">
        <v>127</v>
      </c>
      <c r="C37" s="12" t="s">
        <v>8</v>
      </c>
      <c r="D37" s="164" t="s">
        <v>132</v>
      </c>
      <c r="E37" s="17" t="s">
        <v>69</v>
      </c>
      <c r="F37" s="20">
        <f>6000/2.997</f>
        <v>2002.002002002002</v>
      </c>
      <c r="G37" s="17">
        <v>23</v>
      </c>
      <c r="H37" s="11" t="s">
        <v>0</v>
      </c>
      <c r="I37" s="102">
        <v>0.05</v>
      </c>
      <c r="J37" s="24">
        <v>0</v>
      </c>
      <c r="K37" s="18">
        <f>ROUND((I37*F37)/(1+J37),2)</f>
        <v>100.1</v>
      </c>
      <c r="L37" s="18">
        <f>K37*G37</f>
        <v>2302.2999999999997</v>
      </c>
    </row>
    <row r="38" spans="1:21" s="7" customFormat="1" ht="36.75" customHeight="1">
      <c r="A38" s="11" t="s">
        <v>63</v>
      </c>
      <c r="B38" s="5" t="s">
        <v>128</v>
      </c>
      <c r="C38" s="12" t="s">
        <v>8</v>
      </c>
      <c r="D38" s="165"/>
      <c r="E38" s="17" t="s">
        <v>69</v>
      </c>
      <c r="F38" s="20">
        <f>18000/2.997</f>
        <v>6006.0060060060059</v>
      </c>
      <c r="G38" s="17">
        <v>18</v>
      </c>
      <c r="H38" s="11" t="s">
        <v>0</v>
      </c>
      <c r="I38" s="102">
        <v>0.05</v>
      </c>
      <c r="J38" s="24">
        <v>0</v>
      </c>
      <c r="K38" s="18">
        <f t="shared" ref="K38" si="4">ROUND((I38*F38)/(1+J38),2)</f>
        <v>300.3</v>
      </c>
      <c r="L38" s="18">
        <f>K38*G38</f>
        <v>5405.4000000000005</v>
      </c>
    </row>
    <row r="39" spans="1:21" s="7" customFormat="1" ht="36.75" customHeight="1">
      <c r="A39" s="11" t="s">
        <v>129</v>
      </c>
      <c r="B39" s="5" t="s">
        <v>130</v>
      </c>
      <c r="C39" s="12" t="s">
        <v>8</v>
      </c>
      <c r="D39" s="166"/>
      <c r="E39" s="17" t="s">
        <v>69</v>
      </c>
      <c r="F39" s="20">
        <f>50000/2.997</f>
        <v>16683.350016683351</v>
      </c>
      <c r="G39" s="17">
        <v>8</v>
      </c>
      <c r="H39" s="11" t="s">
        <v>0</v>
      </c>
      <c r="I39" s="102">
        <v>0.05</v>
      </c>
      <c r="J39" s="24">
        <v>0</v>
      </c>
      <c r="K39" s="18">
        <f>ROUND((I39*F39)/(1+J39),2)</f>
        <v>834.17</v>
      </c>
      <c r="L39" s="18">
        <f>K39*G39</f>
        <v>6673.36</v>
      </c>
    </row>
    <row r="40" spans="1:21" s="21" customFormat="1" ht="81" customHeight="1">
      <c r="A40" s="101" t="s">
        <v>78</v>
      </c>
      <c r="B40" s="101" t="s">
        <v>131</v>
      </c>
      <c r="C40" s="12" t="s">
        <v>8</v>
      </c>
      <c r="D40" s="81" t="s">
        <v>79</v>
      </c>
      <c r="E40" s="81"/>
      <c r="F40" s="20">
        <f>10000/2.997</f>
        <v>3336.6700033366701</v>
      </c>
      <c r="G40" s="17">
        <v>35</v>
      </c>
      <c r="H40" s="11" t="s">
        <v>0</v>
      </c>
      <c r="I40" s="102">
        <v>0.02</v>
      </c>
      <c r="J40" s="24">
        <v>0</v>
      </c>
      <c r="K40" s="18">
        <f t="shared" ref="K40" si="5">ROUND((I40*F40)/(1+J40),2)</f>
        <v>66.73</v>
      </c>
      <c r="L40" s="18">
        <f t="shared" ref="L40" si="6">K40*G40</f>
        <v>2335.5500000000002</v>
      </c>
    </row>
    <row r="41" spans="1:21" s="7" customFormat="1" ht="30" customHeight="1">
      <c r="A41" s="160" t="s">
        <v>69</v>
      </c>
      <c r="B41" s="161"/>
      <c r="C41" s="161"/>
      <c r="D41" s="161"/>
      <c r="E41" s="161"/>
      <c r="F41" s="161"/>
      <c r="G41" s="161"/>
      <c r="H41" s="161"/>
      <c r="I41" s="161"/>
      <c r="J41" s="161"/>
      <c r="K41" s="162"/>
      <c r="L41" s="19">
        <f>SUM(L37:L40)</f>
        <v>16716.61</v>
      </c>
      <c r="M41" s="167"/>
      <c r="N41" s="167"/>
      <c r="O41" s="167"/>
      <c r="P41" s="167"/>
      <c r="Q41" s="167"/>
      <c r="R41" s="167"/>
      <c r="S41" s="167"/>
      <c r="T41" s="167"/>
      <c r="U41" s="167"/>
    </row>
    <row r="42" spans="1:21" s="7" customFormat="1" ht="30" customHeight="1">
      <c r="A42" s="160" t="s">
        <v>9</v>
      </c>
      <c r="B42" s="161"/>
      <c r="C42" s="161"/>
      <c r="D42" s="161"/>
      <c r="E42" s="161"/>
      <c r="F42" s="161"/>
      <c r="G42" s="161"/>
      <c r="H42" s="161"/>
      <c r="I42" s="161"/>
      <c r="J42" s="161"/>
      <c r="K42" s="162"/>
      <c r="L42" s="23">
        <f>L41+L28+L33</f>
        <v>33566.61</v>
      </c>
      <c r="M42" s="167"/>
      <c r="N42" s="167"/>
      <c r="O42" s="167"/>
      <c r="P42" s="167"/>
      <c r="Q42" s="167"/>
      <c r="R42" s="167"/>
      <c r="S42" s="167"/>
      <c r="T42" s="167"/>
      <c r="U42" s="167"/>
    </row>
    <row r="43" spans="1:21" s="7" customFormat="1" ht="115.5" customHeight="1">
      <c r="A43" s="174" t="s">
        <v>168</v>
      </c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4"/>
    </row>
    <row r="44" spans="1:21" ht="114.75" customHeight="1">
      <c r="A44" s="169" t="s">
        <v>166</v>
      </c>
      <c r="B44" s="170"/>
      <c r="C44" s="170"/>
      <c r="D44" s="170"/>
      <c r="E44" s="170"/>
      <c r="F44" s="170"/>
      <c r="G44" s="170"/>
      <c r="H44" s="170"/>
      <c r="I44" s="170"/>
      <c r="J44" s="170"/>
      <c r="K44" s="170"/>
      <c r="L44" s="170"/>
    </row>
    <row r="45" spans="1:21" s="27" customFormat="1" ht="24.75" customHeight="1">
      <c r="A45" s="25"/>
      <c r="B45" s="26"/>
      <c r="D45" s="103"/>
      <c r="E45" s="100"/>
      <c r="H45" s="168"/>
      <c r="I45" s="168"/>
      <c r="J45" s="28"/>
    </row>
    <row r="46" spans="1:21" s="28" customFormat="1" ht="24.75" customHeight="1">
      <c r="A46" s="25"/>
      <c r="B46" s="28" t="s">
        <v>15</v>
      </c>
      <c r="D46" s="28" t="s">
        <v>16</v>
      </c>
      <c r="H46" s="171" t="s">
        <v>17</v>
      </c>
      <c r="I46" s="171"/>
    </row>
    <row r="47" spans="1:21" s="27" customFormat="1" ht="24.75" customHeight="1">
      <c r="A47" s="25"/>
      <c r="B47" s="29" t="s">
        <v>18</v>
      </c>
      <c r="C47" s="28"/>
      <c r="D47" s="28"/>
      <c r="E47" s="28"/>
      <c r="F47" s="28"/>
    </row>
  </sheetData>
  <protectedRanges>
    <protectedRange sqref="A45:B47 H45:I46 C47:H47 D45:E46" name="Диапазон2_1"/>
  </protectedRanges>
  <mergeCells count="29">
    <mergeCell ref="A42:K42"/>
    <mergeCell ref="M42:U42"/>
    <mergeCell ref="A44:L44"/>
    <mergeCell ref="H45:I45"/>
    <mergeCell ref="H46:I46"/>
    <mergeCell ref="A43:L43"/>
    <mergeCell ref="M41:U41"/>
    <mergeCell ref="I5:I6"/>
    <mergeCell ref="J5:J6"/>
    <mergeCell ref="K5:K6"/>
    <mergeCell ref="L5:L6"/>
    <mergeCell ref="A8:K8"/>
    <mergeCell ref="A28:K28"/>
    <mergeCell ref="E5:E6"/>
    <mergeCell ref="A29:K29"/>
    <mergeCell ref="A33:K33"/>
    <mergeCell ref="A35:J35"/>
    <mergeCell ref="D37:D39"/>
    <mergeCell ref="A41:K41"/>
    <mergeCell ref="K1:L1"/>
    <mergeCell ref="A2:L2"/>
    <mergeCell ref="A3:L3"/>
    <mergeCell ref="A4:L4"/>
    <mergeCell ref="A5:B6"/>
    <mergeCell ref="C5:C6"/>
    <mergeCell ref="D5:D6"/>
    <mergeCell ref="F5:F6"/>
    <mergeCell ref="G5:G6"/>
    <mergeCell ref="H5:H6"/>
  </mergeCells>
  <pageMargins left="0.69930555555555596" right="0.69930555555555596" top="0.75" bottom="0.75" header="0.3" footer="0.3"/>
  <pageSetup paperSize="9" scale="4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AC77"/>
  <sheetViews>
    <sheetView tabSelected="1" view="pageBreakPreview" topLeftCell="A28" zoomScale="60" zoomScaleNormal="70" workbookViewId="0">
      <selection activeCell="D49" sqref="D49:L49"/>
    </sheetView>
  </sheetViews>
  <sheetFormatPr defaultColWidth="8.7109375" defaultRowHeight="12.75"/>
  <cols>
    <col min="1" max="1" width="4.5703125" style="55" customWidth="1"/>
    <col min="2" max="2" width="12.28515625" style="55" customWidth="1"/>
    <col min="3" max="3" width="67.5703125" style="55" customWidth="1"/>
    <col min="4" max="4" width="26.42578125" style="55" customWidth="1"/>
    <col min="5" max="5" width="38.7109375" style="55" customWidth="1"/>
    <col min="6" max="10" width="8.7109375" style="55"/>
    <col min="11" max="11" width="18.7109375" style="55" customWidth="1"/>
    <col min="12" max="12" width="14.7109375" style="55" customWidth="1"/>
    <col min="13" max="13" width="12.42578125" style="55" customWidth="1"/>
    <col min="14" max="14" width="16.28515625" style="55" customWidth="1"/>
    <col min="15" max="16384" width="8.7109375" style="55"/>
  </cols>
  <sheetData>
    <row r="1" spans="1:29" s="32" customFormat="1" ht="15.75">
      <c r="L1" s="32" t="s">
        <v>160</v>
      </c>
    </row>
    <row r="2" spans="1:29" s="32" customFormat="1" ht="26.25">
      <c r="A2" s="187" t="s">
        <v>28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</row>
    <row r="3" spans="1:29" s="32" customFormat="1" ht="22.5" customHeight="1">
      <c r="A3" s="33"/>
      <c r="B3" s="33"/>
      <c r="C3" s="33"/>
      <c r="D3" s="33"/>
      <c r="E3" s="33"/>
      <c r="F3" s="33"/>
      <c r="G3" s="33"/>
      <c r="H3" s="33"/>
      <c r="I3" s="34"/>
      <c r="J3" s="33"/>
      <c r="K3" s="33"/>
      <c r="L3" s="33"/>
      <c r="M3" s="106"/>
      <c r="N3" s="106"/>
    </row>
    <row r="4" spans="1:29" s="32" customFormat="1" ht="18">
      <c r="A4" s="35"/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29" s="32" customFormat="1" ht="60" customHeight="1">
      <c r="A5" s="35"/>
      <c r="B5" s="188" t="s">
        <v>134</v>
      </c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</row>
    <row r="6" spans="1:29" s="32" customFormat="1" ht="15.75" customHeight="1">
      <c r="A6" s="35"/>
      <c r="B6" s="189" t="s">
        <v>29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29" s="32" customFormat="1" ht="38.25" customHeight="1" thickBot="1">
      <c r="A7" s="35"/>
      <c r="B7" s="38" t="s">
        <v>30</v>
      </c>
      <c r="C7" s="39" t="s">
        <v>31</v>
      </c>
      <c r="D7" s="39"/>
      <c r="E7" s="39"/>
      <c r="F7" s="39"/>
      <c r="G7" s="39"/>
      <c r="H7" s="39"/>
      <c r="I7" s="39"/>
      <c r="J7" s="39"/>
      <c r="K7" s="40"/>
      <c r="L7" s="40"/>
      <c r="M7" s="40"/>
      <c r="N7" s="40"/>
    </row>
    <row r="8" spans="1:29" s="32" customFormat="1" ht="38.25" customHeight="1" thickTop="1">
      <c r="A8" s="35"/>
      <c r="B8" s="41">
        <v>1</v>
      </c>
      <c r="C8" s="42" t="s">
        <v>135</v>
      </c>
      <c r="D8" s="42"/>
      <c r="E8" s="42"/>
      <c r="F8" s="42"/>
      <c r="G8" s="42"/>
      <c r="H8" s="42"/>
      <c r="I8" s="42"/>
      <c r="J8" s="42"/>
      <c r="K8" s="43"/>
      <c r="L8" s="43"/>
      <c r="M8" s="43"/>
      <c r="N8" s="43"/>
    </row>
    <row r="9" spans="1:29" s="32" customFormat="1" ht="38.25" customHeight="1">
      <c r="A9" s="35"/>
      <c r="B9" s="44">
        <v>2</v>
      </c>
      <c r="C9" s="42" t="s">
        <v>32</v>
      </c>
      <c r="D9" s="42"/>
      <c r="E9" s="42"/>
      <c r="F9" s="42"/>
      <c r="G9" s="42"/>
      <c r="H9" s="42"/>
      <c r="I9" s="42"/>
      <c r="J9" s="42"/>
      <c r="K9" s="43"/>
      <c r="L9" s="43"/>
      <c r="M9" s="43"/>
      <c r="N9" s="43"/>
    </row>
    <row r="10" spans="1:29" s="32" customFormat="1" ht="38.25" customHeight="1">
      <c r="A10" s="35"/>
      <c r="B10" s="45">
        <v>3</v>
      </c>
      <c r="C10" s="42" t="s">
        <v>33</v>
      </c>
      <c r="D10" s="42"/>
      <c r="E10" s="42"/>
      <c r="F10" s="42"/>
      <c r="G10" s="42"/>
      <c r="H10" s="42"/>
      <c r="I10" s="42"/>
      <c r="J10" s="42"/>
      <c r="K10" s="43"/>
      <c r="L10" s="43"/>
      <c r="M10" s="43"/>
      <c r="N10" s="43"/>
    </row>
    <row r="11" spans="1:29" s="32" customFormat="1" ht="15.75">
      <c r="A11" s="35"/>
      <c r="B11" s="46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</row>
    <row r="12" spans="1:29" s="32" customFormat="1" ht="18">
      <c r="A12" s="35"/>
      <c r="B12" s="47" t="s">
        <v>34</v>
      </c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</row>
    <row r="13" spans="1:29" s="32" customFormat="1" ht="15.75">
      <c r="A13" s="35"/>
      <c r="C13" s="49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50"/>
    </row>
    <row r="14" spans="1:29" s="32" customFormat="1" ht="15.75">
      <c r="A14" s="35"/>
      <c r="B14" s="51" t="s">
        <v>136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109"/>
      <c r="N14" s="35"/>
    </row>
    <row r="15" spans="1:29" s="32" customFormat="1" ht="15.75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109"/>
      <c r="N15" s="35"/>
    </row>
    <row r="16" spans="1:29" s="32" customFormat="1" ht="31.5">
      <c r="A16" s="35"/>
      <c r="B16" s="52" t="s">
        <v>35</v>
      </c>
      <c r="C16" s="52" t="s">
        <v>36</v>
      </c>
      <c r="D16" s="190" t="s">
        <v>37</v>
      </c>
      <c r="E16" s="191"/>
      <c r="F16" s="191"/>
      <c r="G16" s="191"/>
      <c r="H16" s="191"/>
      <c r="I16" s="191"/>
      <c r="J16" s="191"/>
      <c r="K16" s="191"/>
      <c r="L16" s="191"/>
      <c r="M16" s="52" t="s">
        <v>30</v>
      </c>
      <c r="N16" s="53" t="s">
        <v>38</v>
      </c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</row>
    <row r="17" spans="1:29" s="32" customFormat="1" ht="15.75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50"/>
      <c r="M17" s="54"/>
      <c r="N17" s="54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</row>
    <row r="18" spans="1:29" s="32" customFormat="1" ht="62.45" customHeight="1">
      <c r="A18" s="35"/>
      <c r="B18" s="181">
        <v>1</v>
      </c>
      <c r="C18" s="183" t="s">
        <v>39</v>
      </c>
      <c r="D18" s="175" t="s">
        <v>137</v>
      </c>
      <c r="E18" s="176"/>
      <c r="F18" s="176"/>
      <c r="G18" s="176"/>
      <c r="H18" s="176"/>
      <c r="I18" s="176"/>
      <c r="J18" s="176"/>
      <c r="K18" s="176"/>
      <c r="L18" s="176"/>
      <c r="M18" s="177">
        <v>3</v>
      </c>
      <c r="N18" s="179">
        <v>0.15</v>
      </c>
      <c r="P18" s="110"/>
      <c r="Q18" s="110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10"/>
      <c r="AC18" s="110"/>
    </row>
    <row r="19" spans="1:29" s="32" customFormat="1" ht="21.75" customHeight="1">
      <c r="A19" s="35"/>
      <c r="B19" s="182"/>
      <c r="C19" s="184"/>
      <c r="D19" s="185" t="s">
        <v>40</v>
      </c>
      <c r="E19" s="186"/>
      <c r="F19" s="186"/>
      <c r="G19" s="186"/>
      <c r="H19" s="186"/>
      <c r="I19" s="186"/>
      <c r="J19" s="186"/>
      <c r="K19" s="186"/>
      <c r="L19" s="186"/>
      <c r="M19" s="178"/>
      <c r="N19" s="180"/>
      <c r="P19" s="110"/>
      <c r="Q19" s="110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10"/>
      <c r="AC19" s="110"/>
    </row>
    <row r="20" spans="1:29"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</row>
    <row r="21" spans="1:29" s="32" customFormat="1" ht="115.5" customHeight="1">
      <c r="A21" s="35"/>
      <c r="B21" s="181">
        <v>2</v>
      </c>
      <c r="C21" s="183" t="s">
        <v>138</v>
      </c>
      <c r="D21" s="175" t="s">
        <v>171</v>
      </c>
      <c r="E21" s="176"/>
      <c r="F21" s="176"/>
      <c r="G21" s="176"/>
      <c r="H21" s="176"/>
      <c r="I21" s="176"/>
      <c r="J21" s="176"/>
      <c r="K21" s="176"/>
      <c r="L21" s="176"/>
      <c r="M21" s="177">
        <v>3</v>
      </c>
      <c r="N21" s="179">
        <v>0.25</v>
      </c>
      <c r="P21" s="110"/>
      <c r="Q21" s="194"/>
      <c r="R21" s="195"/>
      <c r="S21" s="195"/>
      <c r="T21" s="195"/>
      <c r="U21" s="195"/>
      <c r="V21" s="195"/>
      <c r="W21" s="195"/>
      <c r="X21" s="195"/>
      <c r="Y21" s="195"/>
      <c r="Z21" s="195"/>
      <c r="AA21" s="195"/>
      <c r="AB21" s="110"/>
      <c r="AC21" s="110"/>
    </row>
    <row r="22" spans="1:29" s="32" customFormat="1" ht="21.75" customHeight="1">
      <c r="A22" s="35"/>
      <c r="B22" s="182"/>
      <c r="C22" s="184"/>
      <c r="D22" s="185" t="s">
        <v>40</v>
      </c>
      <c r="E22" s="186"/>
      <c r="F22" s="186"/>
      <c r="G22" s="186"/>
      <c r="H22" s="186"/>
      <c r="I22" s="186"/>
      <c r="J22" s="186"/>
      <c r="K22" s="186"/>
      <c r="L22" s="186"/>
      <c r="M22" s="178"/>
      <c r="N22" s="180"/>
      <c r="P22" s="110"/>
      <c r="Q22" s="194"/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10"/>
      <c r="AC22" s="110"/>
    </row>
    <row r="23" spans="1:29" ht="15.75">
      <c r="P23" s="111"/>
      <c r="Q23" s="112"/>
      <c r="R23" s="113"/>
      <c r="S23" s="113"/>
      <c r="T23" s="113"/>
      <c r="U23" s="113"/>
      <c r="V23" s="113"/>
      <c r="W23" s="113"/>
      <c r="X23" s="113"/>
      <c r="Y23" s="113"/>
      <c r="Z23" s="114"/>
      <c r="AA23" s="114"/>
      <c r="AB23" s="111"/>
      <c r="AC23" s="111"/>
    </row>
    <row r="24" spans="1:29" s="32" customFormat="1" ht="79.150000000000006" customHeight="1">
      <c r="A24" s="35"/>
      <c r="B24" s="181">
        <v>3</v>
      </c>
      <c r="C24" s="183" t="s">
        <v>57</v>
      </c>
      <c r="D24" s="175" t="s">
        <v>139</v>
      </c>
      <c r="E24" s="176"/>
      <c r="F24" s="176"/>
      <c r="G24" s="176"/>
      <c r="H24" s="176"/>
      <c r="I24" s="176"/>
      <c r="J24" s="176"/>
      <c r="K24" s="176"/>
      <c r="L24" s="176"/>
      <c r="M24" s="177">
        <v>3</v>
      </c>
      <c r="N24" s="179">
        <v>0.2</v>
      </c>
      <c r="P24" s="110"/>
      <c r="Q24" s="194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10"/>
      <c r="AC24" s="110"/>
    </row>
    <row r="25" spans="1:29" s="32" customFormat="1" ht="21.75" customHeight="1">
      <c r="A25" s="35"/>
      <c r="B25" s="182"/>
      <c r="C25" s="184"/>
      <c r="D25" s="185" t="s">
        <v>40</v>
      </c>
      <c r="E25" s="186"/>
      <c r="F25" s="186"/>
      <c r="G25" s="186"/>
      <c r="H25" s="186"/>
      <c r="I25" s="186"/>
      <c r="J25" s="186"/>
      <c r="K25" s="186"/>
      <c r="L25" s="186"/>
      <c r="M25" s="178"/>
      <c r="N25" s="180"/>
      <c r="P25" s="110"/>
      <c r="Q25" s="194"/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10"/>
      <c r="AC25" s="110"/>
    </row>
    <row r="26" spans="1:29" ht="15.75">
      <c r="Q26" s="115"/>
      <c r="R26" s="116"/>
      <c r="S26" s="116"/>
      <c r="T26" s="116"/>
      <c r="U26" s="116"/>
      <c r="V26" s="116"/>
      <c r="W26" s="116"/>
      <c r="X26" s="116"/>
      <c r="Y26" s="116"/>
      <c r="Z26" s="114"/>
      <c r="AA26" s="114"/>
    </row>
    <row r="27" spans="1:29" s="32" customFormat="1" ht="79.150000000000006" customHeight="1">
      <c r="A27" s="35"/>
      <c r="B27" s="181">
        <v>4</v>
      </c>
      <c r="C27" s="183" t="s">
        <v>140</v>
      </c>
      <c r="D27" s="175" t="s">
        <v>141</v>
      </c>
      <c r="E27" s="176"/>
      <c r="F27" s="176"/>
      <c r="G27" s="176"/>
      <c r="H27" s="176"/>
      <c r="I27" s="176"/>
      <c r="J27" s="176"/>
      <c r="K27" s="176"/>
      <c r="L27" s="176"/>
      <c r="M27" s="177">
        <v>3</v>
      </c>
      <c r="N27" s="179">
        <v>0.15</v>
      </c>
      <c r="Q27" s="194"/>
      <c r="R27" s="195"/>
      <c r="S27" s="195"/>
      <c r="T27" s="195"/>
      <c r="U27" s="195"/>
      <c r="V27" s="195"/>
      <c r="W27" s="195"/>
      <c r="X27" s="195"/>
      <c r="Y27" s="195"/>
      <c r="Z27" s="195"/>
      <c r="AA27" s="195"/>
    </row>
    <row r="28" spans="1:29" s="32" customFormat="1" ht="21.75" customHeight="1">
      <c r="A28" s="35"/>
      <c r="B28" s="182"/>
      <c r="C28" s="184"/>
      <c r="D28" s="185" t="s">
        <v>40</v>
      </c>
      <c r="E28" s="186"/>
      <c r="F28" s="186"/>
      <c r="G28" s="186"/>
      <c r="H28" s="186"/>
      <c r="I28" s="186"/>
      <c r="J28" s="186"/>
      <c r="K28" s="186"/>
      <c r="L28" s="186"/>
      <c r="M28" s="178"/>
      <c r="N28" s="180"/>
      <c r="Q28" s="194"/>
      <c r="R28" s="196"/>
      <c r="S28" s="196"/>
      <c r="T28" s="196"/>
      <c r="U28" s="196"/>
      <c r="V28" s="196"/>
      <c r="W28" s="196"/>
      <c r="X28" s="196"/>
      <c r="Y28" s="196"/>
      <c r="Z28" s="196"/>
      <c r="AA28" s="196"/>
    </row>
    <row r="29" spans="1:29" ht="15.75">
      <c r="Q29" s="112"/>
      <c r="R29" s="113"/>
      <c r="S29" s="113"/>
      <c r="T29" s="113"/>
      <c r="U29" s="113"/>
      <c r="V29" s="113"/>
      <c r="W29" s="113"/>
      <c r="X29" s="113"/>
      <c r="Y29" s="113"/>
      <c r="Z29" s="114"/>
      <c r="AA29" s="114"/>
    </row>
    <row r="30" spans="1:29" s="32" customFormat="1" ht="96" customHeight="1">
      <c r="A30" s="35"/>
      <c r="B30" s="181">
        <v>5</v>
      </c>
      <c r="C30" s="183" t="s">
        <v>41</v>
      </c>
      <c r="D30" s="175" t="s">
        <v>142</v>
      </c>
      <c r="E30" s="176"/>
      <c r="F30" s="176"/>
      <c r="G30" s="176"/>
      <c r="H30" s="176"/>
      <c r="I30" s="176"/>
      <c r="J30" s="176"/>
      <c r="K30" s="176"/>
      <c r="L30" s="176"/>
      <c r="M30" s="177">
        <v>3</v>
      </c>
      <c r="N30" s="179">
        <v>0.25</v>
      </c>
      <c r="P30" s="110"/>
      <c r="Q30" s="197"/>
      <c r="R30" s="198"/>
      <c r="S30" s="198"/>
      <c r="T30" s="198"/>
      <c r="U30" s="198"/>
      <c r="V30" s="198"/>
      <c r="W30" s="198"/>
      <c r="X30" s="198"/>
      <c r="Y30" s="198"/>
      <c r="Z30" s="198"/>
      <c r="AA30" s="198"/>
      <c r="AB30" s="110"/>
    </row>
    <row r="31" spans="1:29" s="32" customFormat="1" ht="21.75" customHeight="1">
      <c r="A31" s="35"/>
      <c r="B31" s="182"/>
      <c r="C31" s="184"/>
      <c r="D31" s="185" t="s">
        <v>40</v>
      </c>
      <c r="E31" s="186"/>
      <c r="F31" s="186"/>
      <c r="G31" s="186"/>
      <c r="H31" s="186"/>
      <c r="I31" s="186"/>
      <c r="J31" s="186"/>
      <c r="K31" s="186"/>
      <c r="L31" s="186"/>
      <c r="M31" s="178"/>
      <c r="N31" s="180"/>
      <c r="P31" s="110"/>
      <c r="Q31" s="197"/>
      <c r="R31" s="193"/>
      <c r="S31" s="193"/>
      <c r="T31" s="193"/>
      <c r="U31" s="193"/>
      <c r="V31" s="193"/>
      <c r="W31" s="193"/>
      <c r="X31" s="193"/>
      <c r="Y31" s="193"/>
      <c r="Z31" s="193"/>
      <c r="AA31" s="193"/>
      <c r="AB31" s="110"/>
    </row>
    <row r="32" spans="1:29" ht="13.5" thickBot="1">
      <c r="B32" s="56"/>
      <c r="C32" s="56"/>
      <c r="D32" s="56"/>
      <c r="E32" s="56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</row>
    <row r="33" spans="2:28" ht="17.25" thickTop="1" thickBot="1">
      <c r="B33" s="57"/>
      <c r="C33" s="58" t="s">
        <v>42</v>
      </c>
      <c r="D33" s="59"/>
      <c r="E33" s="60"/>
      <c r="F33" s="61"/>
      <c r="G33" s="61"/>
      <c r="H33" s="61"/>
      <c r="I33" s="61"/>
      <c r="J33" s="61"/>
      <c r="K33" s="61"/>
      <c r="L33" s="61"/>
      <c r="M33" s="117">
        <f>ROUND(M18*N18+M24*N24+M30*N30+M27*N27+M21*N21,2)</f>
        <v>3</v>
      </c>
      <c r="N33" s="118">
        <v>1</v>
      </c>
      <c r="O33" s="119">
        <v>0.45</v>
      </c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</row>
    <row r="34" spans="2:28" s="67" customFormat="1" ht="16.5" thickTop="1">
      <c r="B34" s="62"/>
      <c r="C34" s="63"/>
      <c r="D34" s="64"/>
      <c r="E34" s="65"/>
      <c r="F34" s="65"/>
      <c r="G34" s="65"/>
      <c r="H34" s="65"/>
      <c r="I34" s="65"/>
      <c r="J34" s="65"/>
      <c r="K34" s="65"/>
      <c r="L34" s="65"/>
      <c r="M34" s="66"/>
      <c r="N34" s="31"/>
    </row>
    <row r="35" spans="2:28" s="67" customFormat="1" ht="15.75">
      <c r="B35" s="68" t="s">
        <v>143</v>
      </c>
      <c r="D35" s="64"/>
      <c r="E35" s="65"/>
      <c r="F35" s="65"/>
      <c r="G35" s="65"/>
      <c r="H35" s="65"/>
      <c r="I35" s="65"/>
      <c r="J35" s="65"/>
      <c r="K35" s="65"/>
      <c r="L35" s="65"/>
      <c r="M35" s="66"/>
      <c r="N35" s="31"/>
    </row>
    <row r="36" spans="2:28" s="67" customFormat="1"/>
    <row r="37" spans="2:28" ht="82.15" customHeight="1">
      <c r="B37" s="181">
        <v>1</v>
      </c>
      <c r="C37" s="183" t="s">
        <v>144</v>
      </c>
      <c r="D37" s="175" t="s">
        <v>145</v>
      </c>
      <c r="E37" s="176"/>
      <c r="F37" s="176"/>
      <c r="G37" s="176"/>
      <c r="H37" s="176"/>
      <c r="I37" s="176"/>
      <c r="J37" s="176"/>
      <c r="K37" s="176"/>
      <c r="L37" s="176"/>
      <c r="M37" s="177">
        <v>3</v>
      </c>
      <c r="N37" s="179">
        <v>0.15</v>
      </c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</row>
    <row r="38" spans="2:28" ht="12.95" customHeight="1">
      <c r="B38" s="182"/>
      <c r="C38" s="184"/>
      <c r="D38" s="185" t="s">
        <v>40</v>
      </c>
      <c r="E38" s="186"/>
      <c r="F38" s="186"/>
      <c r="G38" s="186"/>
      <c r="H38" s="186"/>
      <c r="I38" s="186"/>
      <c r="J38" s="186"/>
      <c r="K38" s="186"/>
      <c r="L38" s="186"/>
      <c r="M38" s="178"/>
      <c r="N38" s="180"/>
      <c r="Q38" s="111"/>
      <c r="R38" s="199"/>
      <c r="S38" s="199"/>
      <c r="T38" s="199"/>
      <c r="U38" s="199"/>
      <c r="V38" s="199"/>
      <c r="W38" s="199"/>
      <c r="X38" s="199"/>
      <c r="Y38" s="199"/>
      <c r="Z38" s="199"/>
      <c r="AA38" s="111"/>
    </row>
    <row r="39" spans="2:28"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</row>
    <row r="40" spans="2:28" ht="96" customHeight="1">
      <c r="B40" s="181">
        <v>2</v>
      </c>
      <c r="C40" s="183" t="s">
        <v>146</v>
      </c>
      <c r="D40" s="175" t="s">
        <v>147</v>
      </c>
      <c r="E40" s="176"/>
      <c r="F40" s="176"/>
      <c r="G40" s="176"/>
      <c r="H40" s="176"/>
      <c r="I40" s="176"/>
      <c r="J40" s="176"/>
      <c r="K40" s="176"/>
      <c r="L40" s="203"/>
      <c r="M40" s="177">
        <v>3</v>
      </c>
      <c r="N40" s="179">
        <v>0.2</v>
      </c>
      <c r="Q40" s="200"/>
      <c r="R40" s="201"/>
      <c r="S40" s="201"/>
      <c r="T40" s="201"/>
      <c r="U40" s="201"/>
      <c r="V40" s="201"/>
      <c r="W40" s="201"/>
      <c r="X40" s="201"/>
      <c r="Y40" s="111"/>
      <c r="Z40" s="111"/>
      <c r="AA40" s="111"/>
    </row>
    <row r="41" spans="2:28" ht="12.95" customHeight="1">
      <c r="B41" s="182"/>
      <c r="C41" s="184"/>
      <c r="D41" s="185" t="s">
        <v>40</v>
      </c>
      <c r="E41" s="186"/>
      <c r="F41" s="186"/>
      <c r="G41" s="186"/>
      <c r="H41" s="186"/>
      <c r="I41" s="186"/>
      <c r="J41" s="186"/>
      <c r="K41" s="186"/>
      <c r="L41" s="186"/>
      <c r="M41" s="178"/>
      <c r="N41" s="180"/>
      <c r="Q41" s="200"/>
      <c r="R41" s="202"/>
      <c r="S41" s="202"/>
      <c r="T41" s="202"/>
      <c r="U41" s="202"/>
      <c r="V41" s="202"/>
      <c r="W41" s="202"/>
      <c r="X41" s="202"/>
      <c r="Y41" s="111"/>
      <c r="Z41" s="111"/>
      <c r="AA41" s="111"/>
    </row>
    <row r="42" spans="2:28" ht="15.75">
      <c r="Q42" s="120"/>
      <c r="R42" s="121"/>
      <c r="S42" s="121"/>
      <c r="T42" s="121"/>
      <c r="U42" s="121"/>
      <c r="V42" s="121"/>
      <c r="W42" s="121"/>
      <c r="X42" s="122"/>
      <c r="Y42" s="111"/>
      <c r="Z42" s="111"/>
      <c r="AA42" s="111"/>
    </row>
    <row r="43" spans="2:28" ht="73.150000000000006" customHeight="1">
      <c r="B43" s="181">
        <v>3</v>
      </c>
      <c r="C43" s="183" t="s">
        <v>43</v>
      </c>
      <c r="D43" s="175" t="s">
        <v>148</v>
      </c>
      <c r="E43" s="176"/>
      <c r="F43" s="176"/>
      <c r="G43" s="176"/>
      <c r="H43" s="176"/>
      <c r="I43" s="176"/>
      <c r="J43" s="176"/>
      <c r="K43" s="176"/>
      <c r="L43" s="176"/>
      <c r="M43" s="177">
        <v>3</v>
      </c>
      <c r="N43" s="179">
        <v>0.15</v>
      </c>
      <c r="Q43" s="200"/>
      <c r="R43" s="201"/>
      <c r="S43" s="201"/>
      <c r="T43" s="201"/>
      <c r="U43" s="201"/>
      <c r="V43" s="201"/>
      <c r="W43" s="201"/>
      <c r="X43" s="201"/>
      <c r="Y43" s="111"/>
      <c r="Z43" s="111"/>
      <c r="AA43" s="111"/>
    </row>
    <row r="44" spans="2:28" ht="12.95" customHeight="1">
      <c r="B44" s="182"/>
      <c r="C44" s="184"/>
      <c r="D44" s="185" t="s">
        <v>40</v>
      </c>
      <c r="E44" s="186"/>
      <c r="F44" s="186"/>
      <c r="G44" s="186"/>
      <c r="H44" s="186"/>
      <c r="I44" s="186"/>
      <c r="J44" s="186"/>
      <c r="K44" s="186"/>
      <c r="L44" s="186"/>
      <c r="M44" s="178"/>
      <c r="N44" s="180"/>
      <c r="Q44" s="200"/>
      <c r="R44" s="202"/>
      <c r="S44" s="202"/>
      <c r="T44" s="202"/>
      <c r="U44" s="202"/>
      <c r="V44" s="202"/>
      <c r="W44" s="202"/>
      <c r="X44" s="202"/>
      <c r="Y44" s="111"/>
      <c r="Z44" s="111"/>
      <c r="AA44" s="111"/>
    </row>
    <row r="45" spans="2:28" s="96" customFormat="1" ht="13.5" customHeight="1">
      <c r="B45" s="92"/>
      <c r="C45" s="49"/>
      <c r="D45" s="95"/>
      <c r="E45" s="95"/>
      <c r="F45" s="95"/>
      <c r="G45" s="95"/>
      <c r="H45" s="95"/>
      <c r="I45" s="95"/>
      <c r="J45" s="95"/>
      <c r="K45" s="95"/>
      <c r="L45" s="95"/>
      <c r="M45" s="93"/>
      <c r="N45" s="94"/>
      <c r="Q45" s="123"/>
      <c r="R45" s="124"/>
      <c r="S45" s="124"/>
      <c r="T45" s="124"/>
      <c r="U45" s="124"/>
      <c r="V45" s="124"/>
      <c r="W45" s="124"/>
      <c r="X45" s="124"/>
      <c r="Y45" s="125"/>
      <c r="Z45" s="125"/>
      <c r="AA45" s="125"/>
    </row>
    <row r="46" spans="2:28" ht="99.75" customHeight="1">
      <c r="B46" s="181">
        <v>4</v>
      </c>
      <c r="C46" s="183" t="s">
        <v>149</v>
      </c>
      <c r="D46" s="175" t="s">
        <v>150</v>
      </c>
      <c r="E46" s="176"/>
      <c r="F46" s="176"/>
      <c r="G46" s="176"/>
      <c r="H46" s="176"/>
      <c r="I46" s="176"/>
      <c r="J46" s="176"/>
      <c r="K46" s="176"/>
      <c r="L46" s="176"/>
      <c r="M46" s="177">
        <v>3</v>
      </c>
      <c r="N46" s="179">
        <v>0.25</v>
      </c>
      <c r="Q46" s="120"/>
      <c r="R46" s="201"/>
      <c r="S46" s="201"/>
      <c r="T46" s="201"/>
      <c r="U46" s="201"/>
      <c r="V46" s="201"/>
      <c r="W46" s="201"/>
      <c r="X46" s="201"/>
      <c r="Y46" s="111"/>
      <c r="Z46" s="111"/>
      <c r="AA46" s="111"/>
    </row>
    <row r="47" spans="2:28" ht="35.25" customHeight="1">
      <c r="B47" s="182"/>
      <c r="C47" s="184"/>
      <c r="D47" s="185" t="s">
        <v>40</v>
      </c>
      <c r="E47" s="186"/>
      <c r="F47" s="186"/>
      <c r="G47" s="186"/>
      <c r="H47" s="186"/>
      <c r="I47" s="186"/>
      <c r="J47" s="186"/>
      <c r="K47" s="186"/>
      <c r="L47" s="186"/>
      <c r="M47" s="178"/>
      <c r="N47" s="180"/>
    </row>
    <row r="48" spans="2:28" ht="160.5" customHeight="1">
      <c r="B48" s="181">
        <v>5</v>
      </c>
      <c r="C48" s="183" t="s">
        <v>44</v>
      </c>
      <c r="D48" s="175" t="s">
        <v>172</v>
      </c>
      <c r="E48" s="176"/>
      <c r="F48" s="176"/>
      <c r="G48" s="176"/>
      <c r="H48" s="176"/>
      <c r="I48" s="176"/>
      <c r="J48" s="176"/>
      <c r="K48" s="176"/>
      <c r="L48" s="176"/>
      <c r="M48" s="177">
        <v>3</v>
      </c>
      <c r="N48" s="179">
        <v>0.25</v>
      </c>
    </row>
    <row r="49" spans="2:15" ht="37.5" customHeight="1">
      <c r="B49" s="182"/>
      <c r="C49" s="184"/>
      <c r="D49" s="185" t="s">
        <v>40</v>
      </c>
      <c r="E49" s="186"/>
      <c r="F49" s="186"/>
      <c r="G49" s="186"/>
      <c r="H49" s="186"/>
      <c r="I49" s="186"/>
      <c r="J49" s="186"/>
      <c r="K49" s="186"/>
      <c r="L49" s="186"/>
      <c r="M49" s="178"/>
      <c r="N49" s="180"/>
    </row>
    <row r="50" spans="2:15" ht="13.5" thickBot="1">
      <c r="L50" s="56"/>
    </row>
    <row r="51" spans="2:15" ht="17.25" thickTop="1" thickBot="1">
      <c r="B51" s="126"/>
      <c r="C51" s="127" t="s">
        <v>42</v>
      </c>
      <c r="D51" s="61"/>
      <c r="E51" s="61"/>
      <c r="F51" s="61"/>
      <c r="G51" s="61"/>
      <c r="H51" s="61"/>
      <c r="I51" s="61"/>
      <c r="J51" s="61"/>
      <c r="K51" s="61"/>
      <c r="L51" s="59"/>
      <c r="M51" s="117">
        <f>ROUND(M37*N37+M40*N40+M43*N43+M48*N48+M46*N46,2)</f>
        <v>3</v>
      </c>
      <c r="N51" s="118">
        <v>1</v>
      </c>
      <c r="O51" s="119">
        <v>0.55000000000000004</v>
      </c>
    </row>
    <row r="52" spans="2:15" ht="17.25" thickTop="1" thickBot="1"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70"/>
      <c r="M52" s="128"/>
      <c r="N52" s="65"/>
    </row>
    <row r="53" spans="2:15" ht="17.25" thickTop="1" thickBot="1"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70"/>
      <c r="M53" s="71"/>
      <c r="N53" s="65"/>
    </row>
    <row r="54" spans="2:15" ht="56.25" customHeight="1" thickTop="1" thickBot="1">
      <c r="B54" s="204" t="s">
        <v>58</v>
      </c>
      <c r="C54" s="205"/>
      <c r="D54" s="205"/>
      <c r="E54" s="205"/>
      <c r="F54" s="205"/>
      <c r="G54" s="205"/>
      <c r="H54" s="205"/>
      <c r="I54" s="205"/>
      <c r="J54" s="205"/>
      <c r="K54" s="205"/>
      <c r="L54" s="206"/>
      <c r="M54" s="72">
        <f>ROUND(M33*45%+M51*55%,2)</f>
        <v>3</v>
      </c>
      <c r="N54" s="65"/>
    </row>
    <row r="55" spans="2:15" ht="13.5" thickTop="1">
      <c r="B55" s="73"/>
      <c r="C55" s="73"/>
      <c r="D55" s="74"/>
      <c r="E55" s="74"/>
      <c r="F55" s="74"/>
      <c r="G55" s="74"/>
      <c r="H55" s="74"/>
      <c r="I55" s="74"/>
      <c r="J55" s="73"/>
      <c r="K55" s="73"/>
      <c r="L55" s="73"/>
      <c r="M55" s="73"/>
    </row>
    <row r="56" spans="2:15" ht="15.75">
      <c r="B56" s="75"/>
      <c r="C56" s="75"/>
      <c r="D56" s="75"/>
      <c r="E56" s="75"/>
      <c r="F56" s="75"/>
      <c r="G56" s="75"/>
      <c r="H56" s="74"/>
      <c r="I56" s="74"/>
      <c r="J56" s="73"/>
      <c r="K56" s="73"/>
      <c r="L56" s="73"/>
      <c r="M56" s="73"/>
    </row>
    <row r="57" spans="2:15" s="96" customFormat="1" ht="18">
      <c r="B57" s="129" t="s">
        <v>45</v>
      </c>
      <c r="D57" s="130"/>
      <c r="E57" s="130"/>
      <c r="F57" s="130"/>
      <c r="G57" s="130"/>
      <c r="H57" s="131"/>
      <c r="I57" s="131"/>
      <c r="J57" s="132"/>
      <c r="K57" s="132"/>
      <c r="L57" s="132"/>
      <c r="M57" s="132"/>
    </row>
    <row r="58" spans="2:15" ht="15" customHeight="1">
      <c r="B58" s="75"/>
      <c r="C58" s="75"/>
      <c r="D58" s="75"/>
      <c r="E58" s="75"/>
      <c r="F58" s="75"/>
      <c r="G58" s="75"/>
      <c r="H58" s="74"/>
      <c r="I58" s="74"/>
      <c r="J58" s="73"/>
      <c r="K58" s="73"/>
      <c r="L58" s="73"/>
      <c r="M58" s="73"/>
    </row>
    <row r="59" spans="2:15" ht="31.5">
      <c r="B59" s="75"/>
      <c r="C59" s="133" t="s">
        <v>46</v>
      </c>
      <c r="D59" s="134" t="s">
        <v>47</v>
      </c>
      <c r="E59" s="207" t="s">
        <v>48</v>
      </c>
      <c r="F59" s="207"/>
      <c r="G59" s="75"/>
      <c r="H59" s="135"/>
      <c r="I59" s="135"/>
      <c r="J59" s="136"/>
      <c r="K59" s="136"/>
      <c r="L59" s="136"/>
      <c r="M59" s="73"/>
    </row>
    <row r="60" spans="2:15" s="96" customFormat="1" ht="15.75">
      <c r="B60" s="130"/>
      <c r="C60" s="137" t="s">
        <v>59</v>
      </c>
      <c r="D60" s="138">
        <v>0.1</v>
      </c>
      <c r="E60" s="139" t="s">
        <v>151</v>
      </c>
      <c r="F60" s="140"/>
      <c r="G60" s="130"/>
      <c r="H60" s="141"/>
      <c r="I60" s="142"/>
      <c r="J60" s="143"/>
      <c r="K60" s="136"/>
      <c r="L60" s="136"/>
      <c r="M60" s="132"/>
    </row>
    <row r="61" spans="2:15" s="96" customFormat="1" ht="15.75">
      <c r="B61" s="130"/>
      <c r="C61" s="137" t="s">
        <v>60</v>
      </c>
      <c r="D61" s="138">
        <v>0.5</v>
      </c>
      <c r="E61" s="139" t="s">
        <v>152</v>
      </c>
      <c r="F61" s="140"/>
      <c r="G61" s="130"/>
      <c r="H61" s="141"/>
      <c r="I61" s="142"/>
      <c r="J61" s="143"/>
      <c r="K61" s="136"/>
      <c r="L61" s="136"/>
      <c r="M61" s="132"/>
    </row>
    <row r="62" spans="2:15" s="96" customFormat="1" ht="15.75">
      <c r="B62" s="130"/>
      <c r="C62" s="137" t="s">
        <v>61</v>
      </c>
      <c r="D62" s="138">
        <v>0.6</v>
      </c>
      <c r="E62" s="139" t="s">
        <v>54</v>
      </c>
      <c r="F62" s="140"/>
      <c r="G62" s="130"/>
      <c r="H62" s="141"/>
      <c r="I62" s="142"/>
      <c r="J62" s="143"/>
      <c r="K62" s="136"/>
      <c r="L62" s="136"/>
      <c r="M62" s="132"/>
    </row>
    <row r="63" spans="2:15" s="96" customFormat="1" ht="15.75">
      <c r="B63" s="130"/>
      <c r="C63" s="137" t="s">
        <v>153</v>
      </c>
      <c r="D63" s="138">
        <v>0.8</v>
      </c>
      <c r="E63" s="139" t="s">
        <v>154</v>
      </c>
      <c r="F63" s="140"/>
      <c r="G63" s="130"/>
      <c r="H63" s="141"/>
      <c r="I63" s="142"/>
      <c r="J63" s="143"/>
      <c r="K63" s="136"/>
      <c r="L63" s="136"/>
      <c r="M63" s="132"/>
    </row>
    <row r="64" spans="2:15" s="96" customFormat="1" ht="15.75">
      <c r="B64" s="130"/>
      <c r="C64" s="137" t="s">
        <v>155</v>
      </c>
      <c r="D64" s="138">
        <v>0.9</v>
      </c>
      <c r="E64" s="139" t="s">
        <v>156</v>
      </c>
      <c r="F64" s="140"/>
      <c r="G64" s="130"/>
      <c r="H64" s="141"/>
      <c r="I64" s="142"/>
      <c r="J64" s="143"/>
      <c r="K64" s="136"/>
      <c r="L64" s="136"/>
      <c r="M64" s="132"/>
    </row>
    <row r="65" spans="2:13" s="96" customFormat="1" ht="15.75">
      <c r="B65" s="130"/>
      <c r="C65" s="137" t="s">
        <v>157</v>
      </c>
      <c r="D65" s="138">
        <v>1</v>
      </c>
      <c r="E65" s="139" t="s">
        <v>170</v>
      </c>
      <c r="F65" s="140"/>
      <c r="G65" s="130"/>
      <c r="H65" s="141"/>
      <c r="I65" s="142"/>
      <c r="J65" s="143"/>
      <c r="K65" s="136"/>
      <c r="L65" s="136"/>
      <c r="M65" s="132"/>
    </row>
    <row r="66" spans="2:13" ht="15.75">
      <c r="B66" s="75"/>
      <c r="C66" s="75"/>
      <c r="D66" s="76"/>
      <c r="E66" s="75"/>
      <c r="F66" s="75"/>
      <c r="G66" s="75"/>
      <c r="H66" s="74"/>
      <c r="I66" s="74"/>
      <c r="J66" s="73"/>
      <c r="K66" s="73"/>
      <c r="L66" s="73"/>
      <c r="M66" s="73"/>
    </row>
    <row r="67" spans="2:13" s="96" customFormat="1" ht="18">
      <c r="B67" s="144" t="s">
        <v>49</v>
      </c>
      <c r="D67" s="130"/>
      <c r="E67" s="130"/>
      <c r="F67" s="130"/>
      <c r="G67" s="130"/>
      <c r="H67" s="131"/>
      <c r="I67" s="131"/>
      <c r="J67" s="132"/>
      <c r="K67" s="132"/>
      <c r="L67" s="132"/>
      <c r="M67" s="132"/>
    </row>
    <row r="68" spans="2:13" ht="15.75">
      <c r="B68" s="75"/>
      <c r="C68" s="77"/>
      <c r="D68" s="78"/>
      <c r="E68" s="75"/>
      <c r="F68" s="75"/>
      <c r="G68" s="75"/>
      <c r="H68" s="74"/>
      <c r="I68" s="74"/>
      <c r="J68" s="73"/>
      <c r="K68" s="73"/>
      <c r="L68" s="73"/>
      <c r="M68" s="73"/>
    </row>
    <row r="69" spans="2:13" ht="18">
      <c r="B69" s="75"/>
      <c r="C69" s="145"/>
      <c r="D69" s="146" t="s">
        <v>50</v>
      </c>
      <c r="E69" s="146" t="s">
        <v>51</v>
      </c>
      <c r="F69" s="146" t="s">
        <v>52</v>
      </c>
      <c r="I69" s="74"/>
      <c r="J69" s="73"/>
      <c r="K69" s="73"/>
      <c r="L69" s="73"/>
      <c r="M69" s="73"/>
    </row>
    <row r="70" spans="2:13" ht="15.75">
      <c r="B70" s="75"/>
      <c r="C70" s="79" t="s">
        <v>53</v>
      </c>
      <c r="D70" s="80"/>
      <c r="E70" s="80">
        <f>D70*0.2</f>
        <v>0</v>
      </c>
      <c r="F70" s="80">
        <f>E70+D70</f>
        <v>0</v>
      </c>
      <c r="I70" s="74"/>
      <c r="J70" s="73"/>
      <c r="K70" s="73"/>
      <c r="L70" s="73"/>
      <c r="M70" s="73"/>
    </row>
    <row r="71" spans="2:13" ht="15.75">
      <c r="B71" s="75"/>
      <c r="C71" s="79" t="s">
        <v>158</v>
      </c>
      <c r="D71" s="80">
        <f>D70*D65</f>
        <v>0</v>
      </c>
      <c r="E71" s="80">
        <f>D71*0.2</f>
        <v>0</v>
      </c>
      <c r="F71" s="80">
        <f>E71+D71</f>
        <v>0</v>
      </c>
      <c r="I71" s="74"/>
      <c r="J71" s="73"/>
      <c r="K71" s="73"/>
      <c r="L71" s="73"/>
      <c r="M71" s="73"/>
    </row>
    <row r="72" spans="2:13" ht="15.75">
      <c r="B72" s="75"/>
      <c r="D72" s="75"/>
      <c r="E72" s="75"/>
      <c r="F72" s="75"/>
      <c r="G72" s="75"/>
      <c r="H72" s="74"/>
      <c r="I72" s="74"/>
      <c r="J72" s="73"/>
      <c r="K72" s="73"/>
      <c r="L72" s="73"/>
      <c r="M72" s="73"/>
    </row>
    <row r="73" spans="2:13" ht="103.5" customHeight="1">
      <c r="C73" s="208" t="s">
        <v>159</v>
      </c>
      <c r="D73" s="208"/>
      <c r="E73" s="208"/>
      <c r="F73" s="208"/>
    </row>
    <row r="76" spans="2:13" ht="15.75">
      <c r="B76" s="75"/>
      <c r="C76" s="147"/>
      <c r="D76" s="74"/>
    </row>
    <row r="77" spans="2:13" ht="15.75">
      <c r="B77" s="75"/>
      <c r="C77" s="75"/>
      <c r="D77" s="74"/>
    </row>
  </sheetData>
  <mergeCells count="89">
    <mergeCell ref="B54:L54"/>
    <mergeCell ref="E59:F59"/>
    <mergeCell ref="C73:F73"/>
    <mergeCell ref="Q43:Q44"/>
    <mergeCell ref="R43:X43"/>
    <mergeCell ref="D44:L44"/>
    <mergeCell ref="R44:X44"/>
    <mergeCell ref="B46:B47"/>
    <mergeCell ref="C46:C47"/>
    <mergeCell ref="D46:L46"/>
    <mergeCell ref="M46:M47"/>
    <mergeCell ref="N46:N47"/>
    <mergeCell ref="R46:X46"/>
    <mergeCell ref="D47:L47"/>
    <mergeCell ref="B43:B44"/>
    <mergeCell ref="C43:C44"/>
    <mergeCell ref="R38:Z38"/>
    <mergeCell ref="B40:B41"/>
    <mergeCell ref="C40:C41"/>
    <mergeCell ref="M40:M41"/>
    <mergeCell ref="N40:N41"/>
    <mergeCell ref="Q40:Q41"/>
    <mergeCell ref="R40:X40"/>
    <mergeCell ref="D41:L41"/>
    <mergeCell ref="R41:X41"/>
    <mergeCell ref="B37:B38"/>
    <mergeCell ref="C37:C38"/>
    <mergeCell ref="M37:M38"/>
    <mergeCell ref="N37:N38"/>
    <mergeCell ref="D38:L38"/>
    <mergeCell ref="D37:L37"/>
    <mergeCell ref="D40:L40"/>
    <mergeCell ref="N30:N31"/>
    <mergeCell ref="Q30:Q31"/>
    <mergeCell ref="R30:AA30"/>
    <mergeCell ref="D31:L31"/>
    <mergeCell ref="R31:AA31"/>
    <mergeCell ref="Q24:Q25"/>
    <mergeCell ref="R24:AA24"/>
    <mergeCell ref="D25:L25"/>
    <mergeCell ref="R25:AA25"/>
    <mergeCell ref="B27:B28"/>
    <mergeCell ref="C27:C28"/>
    <mergeCell ref="M27:M28"/>
    <mergeCell ref="N27:N28"/>
    <mergeCell ref="Q27:Q28"/>
    <mergeCell ref="R27:AA27"/>
    <mergeCell ref="D28:L28"/>
    <mergeCell ref="R28:AA28"/>
    <mergeCell ref="D27:L27"/>
    <mergeCell ref="N24:N25"/>
    <mergeCell ref="R18:AA18"/>
    <mergeCell ref="D19:L19"/>
    <mergeCell ref="R19:AA19"/>
    <mergeCell ref="B21:B22"/>
    <mergeCell ref="C21:C22"/>
    <mergeCell ref="M21:M22"/>
    <mergeCell ref="N21:N22"/>
    <mergeCell ref="Q21:Q22"/>
    <mergeCell ref="R21:AA21"/>
    <mergeCell ref="D22:L22"/>
    <mergeCell ref="R22:AA22"/>
    <mergeCell ref="B30:B31"/>
    <mergeCell ref="C30:C31"/>
    <mergeCell ref="D30:L30"/>
    <mergeCell ref="M30:M31"/>
    <mergeCell ref="D24:L24"/>
    <mergeCell ref="B24:B25"/>
    <mergeCell ref="C24:C25"/>
    <mergeCell ref="M24:M25"/>
    <mergeCell ref="A2:N2"/>
    <mergeCell ref="B5:N5"/>
    <mergeCell ref="B6:N6"/>
    <mergeCell ref="D18:L18"/>
    <mergeCell ref="D21:L21"/>
    <mergeCell ref="D16:L16"/>
    <mergeCell ref="B18:B19"/>
    <mergeCell ref="C18:C19"/>
    <mergeCell ref="M18:M19"/>
    <mergeCell ref="N18:N19"/>
    <mergeCell ref="D43:L43"/>
    <mergeCell ref="M43:M44"/>
    <mergeCell ref="N43:N44"/>
    <mergeCell ref="B48:B49"/>
    <mergeCell ref="C48:C49"/>
    <mergeCell ref="D48:L48"/>
    <mergeCell ref="M48:M49"/>
    <mergeCell ref="N48:N49"/>
    <mergeCell ref="D49:L49"/>
  </mergeCells>
  <conditionalFormatting sqref="M37:M38">
    <cfRule type="cellIs" dxfId="32" priority="22" operator="equal">
      <formula>3</formula>
    </cfRule>
    <cfRule type="cellIs" dxfId="31" priority="23" operator="equal">
      <formula>2</formula>
    </cfRule>
    <cfRule type="cellIs" dxfId="30" priority="24" operator="equal">
      <formula>1</formula>
    </cfRule>
  </conditionalFormatting>
  <conditionalFormatting sqref="M40:M41">
    <cfRule type="cellIs" dxfId="29" priority="19" operator="equal">
      <formula>3</formula>
    </cfRule>
    <cfRule type="cellIs" dxfId="28" priority="20" operator="equal">
      <formula>2</formula>
    </cfRule>
    <cfRule type="cellIs" dxfId="27" priority="21" operator="equal">
      <formula>1</formula>
    </cfRule>
  </conditionalFormatting>
  <conditionalFormatting sqref="M43:M45">
    <cfRule type="cellIs" dxfId="26" priority="16" operator="equal">
      <formula>3</formula>
    </cfRule>
    <cfRule type="cellIs" dxfId="25" priority="17" operator="equal">
      <formula>2</formula>
    </cfRule>
    <cfRule type="cellIs" dxfId="24" priority="18" operator="equal">
      <formula>1</formula>
    </cfRule>
  </conditionalFormatting>
  <conditionalFormatting sqref="M48:M49">
    <cfRule type="cellIs" dxfId="23" priority="13" operator="equal">
      <formula>3</formula>
    </cfRule>
    <cfRule type="cellIs" dxfId="22" priority="14" operator="equal">
      <formula>2</formula>
    </cfRule>
    <cfRule type="cellIs" dxfId="21" priority="15" operator="equal">
      <formula>1</formula>
    </cfRule>
  </conditionalFormatting>
  <conditionalFormatting sqref="M51 M33">
    <cfRule type="cellIs" dxfId="20" priority="10" operator="equal">
      <formula>3</formula>
    </cfRule>
    <cfRule type="cellIs" dxfId="19" priority="11" operator="equal">
      <formula>2</formula>
    </cfRule>
    <cfRule type="cellIs" dxfId="18" priority="12" operator="equal">
      <formula>1</formula>
    </cfRule>
  </conditionalFormatting>
  <conditionalFormatting sqref="M21:M22">
    <cfRule type="cellIs" dxfId="17" priority="7" operator="equal">
      <formula>3</formula>
    </cfRule>
    <cfRule type="cellIs" dxfId="16" priority="8" operator="equal">
      <formula>2</formula>
    </cfRule>
    <cfRule type="cellIs" dxfId="15" priority="9" operator="equal">
      <formula>1</formula>
    </cfRule>
  </conditionalFormatting>
  <conditionalFormatting sqref="M27:M28">
    <cfRule type="cellIs" dxfId="14" priority="4" operator="equal">
      <formula>3</formula>
    </cfRule>
    <cfRule type="cellIs" dxfId="13" priority="5" operator="equal">
      <formula>2</formula>
    </cfRule>
    <cfRule type="cellIs" dxfId="12" priority="6" operator="equal">
      <formula>1</formula>
    </cfRule>
  </conditionalFormatting>
  <conditionalFormatting sqref="M46:M47">
    <cfRule type="cellIs" dxfId="11" priority="1" operator="equal">
      <formula>3</formula>
    </cfRule>
    <cfRule type="cellIs" dxfId="10" priority="2" operator="equal">
      <formula>2</formula>
    </cfRule>
    <cfRule type="cellIs" dxfId="9" priority="3" operator="equal">
      <formula>1</formula>
    </cfRule>
  </conditionalFormatting>
  <conditionalFormatting sqref="M18:M19">
    <cfRule type="cellIs" dxfId="8" priority="31" operator="equal">
      <formula>3</formula>
    </cfRule>
    <cfRule type="cellIs" dxfId="7" priority="32" operator="equal">
      <formula>2</formula>
    </cfRule>
    <cfRule type="cellIs" dxfId="6" priority="33" operator="equal">
      <formula>1</formula>
    </cfRule>
  </conditionalFormatting>
  <conditionalFormatting sqref="M24:M25">
    <cfRule type="cellIs" dxfId="5" priority="28" operator="equal">
      <formula>3</formula>
    </cfRule>
    <cfRule type="cellIs" dxfId="4" priority="29" operator="equal">
      <formula>2</formula>
    </cfRule>
    <cfRule type="cellIs" dxfId="3" priority="30" operator="equal">
      <formula>1</formula>
    </cfRule>
  </conditionalFormatting>
  <conditionalFormatting sqref="M30:M31">
    <cfRule type="cellIs" dxfId="2" priority="25" operator="equal">
      <formula>3</formula>
    </cfRule>
    <cfRule type="cellIs" dxfId="1" priority="26" operator="equal">
      <formula>2</formula>
    </cfRule>
    <cfRule type="cellIs" dxfId="0" priority="27" operator="equal">
      <formula>1</formula>
    </cfRule>
  </conditionalFormatting>
  <dataValidations count="2">
    <dataValidation type="list" allowBlank="1" showInputMessage="1" showErrorMessage="1" sqref="M18:M19 M24:M25 M30:M31 M37:M38 M40:M41 M27:M28 M21:M22 M43:M49">
      <formula1>$B$8:$B$10</formula1>
    </dataValidation>
    <dataValidation type="list" allowBlank="1" showInputMessage="1" showErrorMessage="1" sqref="C52:F52">
      <formula1>"Не выявлено,Выявлено"</formula1>
    </dataValidation>
  </dataValidations>
  <pageMargins left="0.7" right="0.7" top="0.75" bottom="0.75" header="0.3" footer="0.3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Таблица цен Вариант А</vt:lpstr>
      <vt:lpstr>Таблица цен Вариант В</vt:lpstr>
      <vt:lpstr>Пр 1 Форма оценки</vt:lpstr>
      <vt:lpstr>'Пр 1 Форма оценки'!Область_печати</vt:lpstr>
      <vt:lpstr>'Таблица цен Вариант А'!Область_печати</vt:lpstr>
      <vt:lpstr>'Таблица цен Вариант 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Полидовец</dc:creator>
  <cp:lastModifiedBy>Светлана Полидовец</cp:lastModifiedBy>
  <cp:lastPrinted>2017-11-29T11:45:41Z</cp:lastPrinted>
  <dcterms:created xsi:type="dcterms:W3CDTF">2006-09-16T00:00:00Z</dcterms:created>
  <dcterms:modified xsi:type="dcterms:W3CDTF">2025-06-11T04:55:17Z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1049-10.2.0.5871</vt:lpwstr>
  </property>
</Properties>
</file>