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2025_\2884-25ЗП PR-услуги\3. ЗД\"/>
    </mc:Choice>
  </mc:AlternateContent>
  <bookViews>
    <workbookView xWindow="0" yWindow="0" windowWidth="23370" windowHeight="13650"/>
  </bookViews>
  <sheets>
    <sheet name="Таблица цен Вариант А" sheetId="2" r:id="rId1"/>
    <sheet name="Таблица цен Вариант В" sheetId="9" r:id="rId2"/>
    <sheet name="Пр 1 Форма оценки" sheetId="7" r:id="rId3"/>
  </sheets>
  <definedNames>
    <definedName name="_xlnm.Print_Area" localSheetId="2">'Пр 1 Форма оценки'!$A$1:$N$75</definedName>
    <definedName name="_xlnm.Print_Area" localSheetId="0">'Таблица цен Вариант А'!$A$1:$K$43</definedName>
    <definedName name="_xlnm.Print_Area" localSheetId="1">'Таблица цен Вариант В'!$A$1:$L$43</definedName>
  </definedNames>
  <calcPr calcId="162913"/>
</workbook>
</file>

<file path=xl/calcChain.xml><?xml version="1.0" encoding="utf-8"?>
<calcChain xmlns="http://schemas.openxmlformats.org/spreadsheetml/2006/main">
  <c r="K27" i="2" l="1"/>
  <c r="J27" i="2"/>
  <c r="K38" i="2"/>
  <c r="F36" i="9" l="1"/>
  <c r="K36" i="9" s="1"/>
  <c r="L36" i="9" s="1"/>
  <c r="F35" i="9"/>
  <c r="K35" i="9" s="1"/>
  <c r="L35" i="9" s="1"/>
  <c r="F34" i="9"/>
  <c r="F33" i="9"/>
  <c r="F32" i="9"/>
  <c r="F31" i="9"/>
  <c r="F29" i="9"/>
  <c r="K29" i="9" s="1"/>
  <c r="L29" i="9" s="1"/>
  <c r="F28" i="9"/>
  <c r="F27" i="9"/>
  <c r="K27" i="9" s="1"/>
  <c r="L27" i="9" s="1"/>
  <c r="K34" i="9"/>
  <c r="L34" i="9" s="1"/>
  <c r="K33" i="9"/>
  <c r="L33" i="9" s="1"/>
  <c r="K32" i="9"/>
  <c r="L32" i="9" s="1"/>
  <c r="K31" i="9"/>
  <c r="L31" i="9" s="1"/>
  <c r="K28" i="9"/>
  <c r="L28" i="9" s="1"/>
  <c r="L22" i="9"/>
  <c r="L21" i="9"/>
  <c r="L20" i="9"/>
  <c r="L19" i="9"/>
  <c r="L18" i="9"/>
  <c r="L17" i="9"/>
  <c r="L15" i="9"/>
  <c r="L14" i="9"/>
  <c r="L13" i="9"/>
  <c r="L11" i="9"/>
  <c r="L10" i="9"/>
  <c r="L23" i="9" l="1"/>
  <c r="L37" i="9"/>
  <c r="E72" i="7"/>
  <c r="F72" i="7" s="1"/>
  <c r="M53" i="7"/>
  <c r="D67" i="7" s="1"/>
  <c r="D73" i="7" s="1"/>
  <c r="E73" i="7" s="1"/>
  <c r="F73" i="7" s="1"/>
  <c r="M50" i="7"/>
  <c r="M29" i="7"/>
  <c r="L38" i="9" l="1"/>
  <c r="K20" i="2"/>
  <c r="K19" i="2"/>
  <c r="K18" i="2"/>
  <c r="K17" i="2"/>
  <c r="J31" i="2" l="1"/>
  <c r="K31" i="2" s="1"/>
  <c r="K22" i="2"/>
  <c r="K21" i="2"/>
  <c r="K15" i="2"/>
  <c r="K14" i="2"/>
  <c r="K13" i="2"/>
  <c r="K11" i="2"/>
  <c r="K10" i="2"/>
  <c r="K23" i="2" l="1"/>
  <c r="J36" i="2"/>
  <c r="K36" i="2" s="1"/>
  <c r="J35" i="2"/>
  <c r="K35" i="2" s="1"/>
  <c r="J34" i="2"/>
  <c r="K34" i="2" s="1"/>
  <c r="J33" i="2"/>
  <c r="K33" i="2" s="1"/>
  <c r="J32" i="2"/>
  <c r="K32" i="2" s="1"/>
  <c r="J29" i="2"/>
  <c r="K29" i="2" s="1"/>
  <c r="J28" i="2"/>
  <c r="K28" i="2" s="1"/>
  <c r="K37" i="2"/>
</calcChain>
</file>

<file path=xl/sharedStrings.xml><?xml version="1.0" encoding="utf-8"?>
<sst xmlns="http://schemas.openxmlformats.org/spreadsheetml/2006/main" count="383" uniqueCount="162">
  <si>
    <t>-</t>
  </si>
  <si>
    <t>Наименование услуг</t>
  </si>
  <si>
    <t>Ед.</t>
  </si>
  <si>
    <t>Комментарии</t>
  </si>
  <si>
    <t>Ориентировочный объем (количество мероприятий)*</t>
  </si>
  <si>
    <t>Размер вознаграждения, %</t>
  </si>
  <si>
    <t>Комиссионное вознаграждение агентства не взимается</t>
  </si>
  <si>
    <t>1 концепция</t>
  </si>
  <si>
    <t>%</t>
  </si>
  <si>
    <t>ВСЕГО СТОИМОСТЬ УСЛУГ:</t>
  </si>
  <si>
    <t>Комиссионное вознаграждение агентства, бел.руб. коп. без НДС</t>
  </si>
  <si>
    <t>Указать Участник является/не является плательщиком НДС (указать согласно какой ст. НК РБ освобожден от уплаты НДС)</t>
  </si>
  <si>
    <t>Стоимоть собственных услуг, бел. руб. коп. без НДС</t>
  </si>
  <si>
    <t>Участником заполняются ячейки выделенные желтой заливкой. Стоимость всеми участниками указывается без НДС.</t>
  </si>
  <si>
    <t>ставка НДС (если плательщик НДС)</t>
  </si>
  <si>
    <t>Должность</t>
  </si>
  <si>
    <t>Подпись</t>
  </si>
  <si>
    <t>ФИО</t>
  </si>
  <si>
    <t>МП</t>
  </si>
  <si>
    <t>Стоимость мероприятия, используемая для оценки предложения участника, бел. руб. коп. без НДС</t>
  </si>
  <si>
    <t>* Ориентировочный объем (количество) – указан для оценки коммерческих предложений по критерию «Наиболее низкая расчетная стоимость с учетом условий оплаты»
** Итоговая стоимость предложений будет использована только в целях оценки  предложений Участников.</t>
  </si>
  <si>
    <t>Валюта предложения USD, RUB, EUR по усмотрению Участника с учетом требований валютного законодательства)</t>
  </si>
  <si>
    <t>Указать валюту</t>
  </si>
  <si>
    <t>Стоимость мероприятия, используемая для оценки предложения участника без НДС</t>
  </si>
  <si>
    <t>Комиссионное вознаграждение агентства без НДС</t>
  </si>
  <si>
    <t>Итого стоимость предложения бел.руб. коп. без  НДС</t>
  </si>
  <si>
    <t>I. Стоимость СОБСТВЕННЫХ УСЛУГ</t>
  </si>
  <si>
    <t>1 отчет</t>
  </si>
  <si>
    <t>Приобретение сувенирной продукции</t>
  </si>
  <si>
    <t>Форма "Оценка качества работы Комиссионера"</t>
  </si>
  <si>
    <t>Расчет Взвешенной оценки качества оказываемых услуг осуществляется на основе средневзвешенного подхода и 3-х балльной шкалы:</t>
  </si>
  <si>
    <t>Оценка</t>
  </si>
  <si>
    <t>Методика (правило) выставления оценки Комитентом:</t>
  </si>
  <si>
    <t xml:space="preserve"> - соблюдение всех указанных требований к Комиссионеру с незначительными замечаниями, недочетами</t>
  </si>
  <si>
    <t xml:space="preserve"> - соблюдение всех указанных требований к Комиссионеру без замечаний со стороны Комитента</t>
  </si>
  <si>
    <t>Оценка качества работы Комиссионера</t>
  </si>
  <si>
    <t>№</t>
  </si>
  <si>
    <t>Критерий</t>
  </si>
  <si>
    <t>Требование к Комиссионеру</t>
  </si>
  <si>
    <t>Вес критерия</t>
  </si>
  <si>
    <t>Сотрудничество и координация</t>
  </si>
  <si>
    <t xml:space="preserve">Комментарии: </t>
  </si>
  <si>
    <t>Идея и механика</t>
  </si>
  <si>
    <t>Взвешенный балл</t>
  </si>
  <si>
    <t>Отчетность</t>
  </si>
  <si>
    <t>Аккаунтинг проекта</t>
  </si>
  <si>
    <t>Размер итогового комиссионного вознаграждения (КВ) определяется Взвешенной оценкой качества услуг:</t>
  </si>
  <si>
    <t>Взвешенная оценка</t>
  </si>
  <si>
    <t>Корректировочный %</t>
  </si>
  <si>
    <t>Примечание</t>
  </si>
  <si>
    <t>Расчет размера итогового комиссионного вознаграждения:</t>
  </si>
  <si>
    <t>Без НДС</t>
  </si>
  <si>
    <t>НДС</t>
  </si>
  <si>
    <t>С НДС</t>
  </si>
  <si>
    <t>Расчетное комиссионное вознаграждение (КВ)*</t>
  </si>
  <si>
    <r>
      <rPr>
        <b/>
        <sz val="12"/>
        <color theme="6" tint="-0.499984740745262"/>
        <rFont val="Arial"/>
        <family val="2"/>
        <charset val="204"/>
      </rPr>
      <t>Сумма итогового комиссионного вознаграждения</t>
    </r>
    <r>
      <rPr>
        <b/>
        <sz val="12"/>
        <rFont val="Arial"/>
        <family val="2"/>
        <charset val="204"/>
      </rPr>
      <t>**</t>
    </r>
  </si>
  <si>
    <t>Выплата 60% от расчётной суммы КВ</t>
  </si>
  <si>
    <t>2.1.</t>
  </si>
  <si>
    <t>2.2.</t>
  </si>
  <si>
    <t>ИТОГО СТОИМОСТЬ СОБСТВЕННЫХ УСЛУГ:</t>
  </si>
  <si>
    <t>ИТОГО АВ:</t>
  </si>
  <si>
    <t>Данная форма заполняется Комитентом (сотрудником МТС, непосредственно работающими с Комиссионером) по факту выполнения PR-проекта. На основании данной формы, Комиссионер проставляет сумму итогового комиссионного вознаграждения в первичный учетный документ (Отчет комиссионера).</t>
  </si>
  <si>
    <t xml:space="preserve"> - наличие существенных замечаний к качеству услуг, соблюдение не всех указанных требований к Комиссионеру</t>
  </si>
  <si>
    <t>I. Разработка PR-проекта</t>
  </si>
  <si>
    <t>Разработка креативной концепции</t>
  </si>
  <si>
    <t>Предложена интересная, креативная, запоминающаяся и реализуемая концепция (коммуникация) с нестандартным подходом к организации PR-проекта, которая учитывает цели кампании. Механика не стандартная и не реализовывалась другими брендами.
Предложено подробное описание механики реализации концепции
Ппредложены каналы коммуникации и варианты площадок реализации проекта с кратким обоснованием их выбора</t>
  </si>
  <si>
    <t>Проактивность в достижении общих целей, задач с командой МТС и с другими партнерами (третьими лицами, привлекаемыми в процессе подготовки и реализации PR-проекта), координация процессов.
Эффективная командная работа внутри агентства</t>
  </si>
  <si>
    <t>Качество проработки творческого задания и предоставленных материалов</t>
  </si>
  <si>
    <t xml:space="preserve">Предложенные идеи и концепция решают поставленные в творческом задании задачи. Креативность, инновационность предложений, учтены требования к срокам реализации, особенности площадки и бюджет PR-проекта. 
Высокий качественный уровень проработки и степень детализации (в т.ч. стоимости) PR-проекта. Оперативность в реагировании на запросы, отсутствие ошибок и неточностей в смете, соблюдение согласованных сроков и формата предоставления предложений и материалов, оперативное и четкое выполнение комментариев Заказчика. </t>
  </si>
  <si>
    <t xml:space="preserve">Предложенные идеи, согласно поставленным задачам в брифе, реализуемы
Понятность, логичность и обоснованность представляемых идей
Все активации в рамках одной идеи соответствуют заявленной концепции
Предложение интересных, нестандартных форматов и механик, площадок для реализации PR-проектов
Механика проекта реализует поставленные творческим заданием цели и задачи </t>
  </si>
  <si>
    <t>II. Реализация PR-проекта</t>
  </si>
  <si>
    <t>Соблюдение сроков</t>
  </si>
  <si>
    <t>Соблюдение сроков оказания услуг в соответствии с условием договора и творческим заданием
Выполнение всех частей активации в заявленном виде и в соответствии с обозначенными сроками в тайминге по подготовке PR-проекта
Четкое выполнение все поставленных задач Заказчика
В режиме реального времени информирует о статусе реализации проекта</t>
  </si>
  <si>
    <t>Обеспечение производства
 (материалов, реквизита, ТМЦ)</t>
  </si>
  <si>
    <r>
      <t>Поиск эффективных и качественных решений производства необходимых для реализации проекта ТМЦ, материалов и реквизита
Контроль за производством всех необходимых материалов
Соответствие всех производимых материалов брендбуку МТ</t>
    </r>
    <r>
      <rPr>
        <sz val="10"/>
        <color theme="1"/>
        <rFont val="Arial"/>
        <family val="2"/>
        <charset val="204"/>
      </rPr>
      <t>С (сувенирная брендированная продукция)</t>
    </r>
    <r>
      <rPr>
        <sz val="10"/>
        <color rgb="FFFF000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>Своевременное согласование технических спецификаций 
Качество производства</t>
    </r>
  </si>
  <si>
    <t>Проактивность менеджеров, работающих над PR-проектом
Обязательное присутствие аккаунт-менеджера на PR-проекте
Аккаунт-менеджер работал над поручением Заказчика, курируя не более трёх PR-проектов Заказчика одновременно
Выполнение работ и услуг аккаунт-менеджером только по поручению Заказчика (исключая одновременную работу над проектами иных Заказчиков)
Отсутствие замены менеджеров работающих над PR-проектом без объективных причин
Качество реализованного PR-проекта</t>
  </si>
  <si>
    <t>Аккуратная работа с документами по проекту (бюджетами / затратами, сметами, отчетными документами). 
Своевременное предоставление юридических и финансовых документов, соблюдение согласованных сроков и требований. 
Отстаивание  финансовых интересов МТС перед подрядчиками.
Своевременное предоставление анализа реализованного проекта, содержащего выводы и применимые к МТС рекомендации.
Соблюдение сроков предоставления первичной учетной документации в соответствиии с условиями договора</t>
  </si>
  <si>
    <r>
      <rPr>
        <b/>
        <sz val="16"/>
        <color rgb="FFFF0000"/>
        <rFont val="Arial"/>
        <family val="2"/>
        <charset val="204"/>
      </rPr>
      <t>Взвешенная Оценка качества услуг Агентства:</t>
    </r>
    <r>
      <rPr>
        <b/>
        <sz val="14"/>
        <color indexed="10"/>
        <rFont val="Arial"/>
        <family val="2"/>
        <charset val="204"/>
      </rPr>
      <t xml:space="preserve">
</t>
    </r>
    <r>
      <rPr>
        <sz val="14"/>
        <color indexed="10"/>
        <rFont val="Arial"/>
        <family val="2"/>
        <charset val="204"/>
      </rPr>
      <t>- 45% Разработка проекта
- 55% Реализация проекта</t>
    </r>
  </si>
  <si>
    <t>1 - 1,5</t>
  </si>
  <si>
    <t xml:space="preserve">Выплата 10% от расчётной суммы КВ </t>
  </si>
  <si>
    <t>1,51 - 1,60</t>
  </si>
  <si>
    <t xml:space="preserve">Выплата 50% от расчётной суммы КВ  </t>
  </si>
  <si>
    <t>1,61 - 2,00</t>
  </si>
  <si>
    <t>2,01 - 2,65</t>
  </si>
  <si>
    <t xml:space="preserve">Выплата 70% от расчётной суммы КВ </t>
  </si>
  <si>
    <t>2,66 - 2,79</t>
  </si>
  <si>
    <t xml:space="preserve">Выплата 80% от расчётной суммы КВ </t>
  </si>
  <si>
    <t>2,80 - 2,90</t>
  </si>
  <si>
    <t xml:space="preserve">Выплата 90% от расчётной суммы КВ   </t>
  </si>
  <si>
    <t>2,91 - 3</t>
  </si>
  <si>
    <t xml:space="preserve">Выплата 100% расчётной суммы КВ  </t>
  </si>
  <si>
    <t>Разработка креативной концепции (идеи)</t>
  </si>
  <si>
    <t>1.1</t>
  </si>
  <si>
    <t>1.2</t>
  </si>
  <si>
    <t>1 услуга по доработке</t>
  </si>
  <si>
    <t>2</t>
  </si>
  <si>
    <t>Сценарий для PR- КСО- проекта</t>
  </si>
  <si>
    <t>2.1</t>
  </si>
  <si>
    <t>1 сценарий</t>
  </si>
  <si>
    <t>2.2</t>
  </si>
  <si>
    <t>2.3</t>
  </si>
  <si>
    <t>3</t>
  </si>
  <si>
    <t>1 услуга</t>
  </si>
  <si>
    <t>4</t>
  </si>
  <si>
    <t>Доработка разработанной Исполнителем креативной концепции не чаще чем через шесть месяцев при условии, что PR или КСО проекты будут реализовываться более девяти месяцев.</t>
  </si>
  <si>
    <t>Аренда площадок для проведения PR- КСО- проекта</t>
  </si>
  <si>
    <t>Организация кейтеринга</t>
  </si>
  <si>
    <t>В случае, если PR или КСО-проект реализовывается более одного календарного месяца, ставка комиссионного вознаграждения определяется исходя из общей стоимости проекта за весь период реализации</t>
  </si>
  <si>
    <r>
      <t xml:space="preserve"> -Расчётное комиссионное вознаграждение (КВ) агентства - это вознаграждение, которое агентство получает за PR- КСО- проект согласно условий договора.
- Процент (%) вознаграждения определяется исходя из общей стоимости PR-проекта без НДС.
- В случае, если PR-проект реализовывается более одного календарного месяца, ставка комиссионного вознаграждения определяется исходя из общей стоимости PR-проекта за весь период реализации.
- Итоговое комиссионное вознаграждение рассчитывается по методике, указанной в Форме оценки Комиссионера  (Приложение  1 к Таблице цен).
</t>
    </r>
    <r>
      <rPr>
        <b/>
        <i/>
        <sz val="12"/>
        <color rgb="FFFF0000"/>
        <rFont val="Times New Roman"/>
        <family val="1"/>
        <charset val="204"/>
      </rPr>
      <t>(!) Стоимость услуг (в том числе комиссионное вознаграждение агентства),  включают в себя все налоги и сборы, уплачиваемые в соответствии с законодательством Республики Беларусь, включая НДС/УСН, вознаграждение за ручательство исполнения услуг третьими лицами в части договора комиссии (делькредере)</t>
    </r>
  </si>
  <si>
    <t>USD</t>
  </si>
  <si>
    <t xml:space="preserve">Приложение 2
к закупочной документации </t>
  </si>
  <si>
    <t xml:space="preserve">Разработка креативной концепции </t>
  </si>
  <si>
    <t>Доработка креативной концепции (для проектов стоимостью от 30 001 бел.руб. без НДС и выше)</t>
  </si>
  <si>
    <t>Предоставление не менее трех вариантов идей</t>
  </si>
  <si>
    <t>Написание сценария (проект стоимостью до 15 000 бел.руб. без НДС)</t>
  </si>
  <si>
    <t>Написание сценария (проект стоимостью 15 001 - 30 000 бел.руб. без НДС)</t>
  </si>
  <si>
    <t>Написание сценария (проект стоимостью от 30 001 и выше бел.руб. без НДС)</t>
  </si>
  <si>
    <t>Услуга включает в себя разработку структуры и содержания  мероприятия и охватывает следующие аспекты: 
- создание структуры: разработка тайминга, последовательности выступлений, активности и переходов между частями программы;
- написание текстов: подготовка речей, сценарных реплик ведущих, а также возможных интерактивных элементов;
- определение необходимых декораций, музыки, освещения и других элементов;
- взаимодействие с участниками мероприятия: планирование ролей спикеров, гостей, а также возможных интерактивных форматов общения;
- редактура и финализация: корректировка текста и структуры перед окончательным утверждением.</t>
  </si>
  <si>
    <t>Дизайн</t>
  </si>
  <si>
    <t>3.1.</t>
  </si>
  <si>
    <t>Работа дизайнера (графические работы, работа по верстке, разработка и адаптация макетов, другие художественные работы)</t>
  </si>
  <si>
    <t>1 час</t>
  </si>
  <si>
    <t>3.2.</t>
  </si>
  <si>
    <t>Работа дизайнера (сложные работы, отрисовка в 3D и т.п.)</t>
  </si>
  <si>
    <t>3.3.</t>
  </si>
  <si>
    <t>Работа дизайнера (разработка дизайна промоформы, POS-материалов  и иных раздаточных материалов)</t>
  </si>
  <si>
    <t>3.4.</t>
  </si>
  <si>
    <t>Разработка дизайна брендированной сувенирной продукции</t>
  </si>
  <si>
    <t>Разработка дизайна, верстка материалов, необходимых для проведения PR-проектов Заказчика (с предоставлением на выбор не менее 3-х вариантов и при условии оплаты только одного выбранного варианта)</t>
  </si>
  <si>
    <t>Разработка дизайна, необходимых для проведения PR-проектов Заказчика (с предоставлением на выбор не менее 3-х вариантов и при условии оплаты только одного выбранного варианта)</t>
  </si>
  <si>
    <t>Разработка дизайна,  необходимых для проведения PR-проектов Заказчика (с предоставлением на выбор не менее 3-х вариантов и при условии оплаты только одного выбранного варианта)</t>
  </si>
  <si>
    <t>Включая разработку слоганов</t>
  </si>
  <si>
    <t>Работа с представителями СМИ, ключевыми лидерами общественного мнения (KOLs, блогерами, инфлюенсерами) и т.д.</t>
  </si>
  <si>
    <t>5</t>
  </si>
  <si>
    <t>Отчет о проведенном PR- КСО- проекте</t>
  </si>
  <si>
    <t xml:space="preserve">Подбор представителей СМИ, ключевых лидеров общественного мнения (KOLs, блогеров, инфлюенсеров) и т.д. Составление списка рассылки (не менее 10 контактов). Разработка текста приглашения на мероприятия Заказчика. Рассылка приглашений по согласованным с Заказчиком спискам. Гарантия присутствия не 5 менее  персон. Формирование креативных концепций, инфоповодов для дальнейшего размещения информации у представителей СМИ, ключевых лидеров общественного мнения. Коммуникация по размещению партнерских интеграций, согласование материалов и контроль выхода публикаций.
В случае присутствия на мероприятии менее 5 персон стоимость услуги пропорционально снижается, т.е. при присутствии 4 персон - к оплате будет   80% от стоимости услуги, 3 персоны - 60% и т.д. </t>
  </si>
  <si>
    <t>Предоставляется по запросу со стороны Заказчика. Презентация, содержащая слайды, отражающие факт реализованного проекта, каждую позицию выполненных работ и оказанных услуг (фото, аудио, видео, 3D и т.п.). Приветствуетя анализ, выводы, рекомендации для Заказчика.</t>
  </si>
  <si>
    <t>PR- КСО- проект стоимостью до 15 000 (бел. руб. без НДС)</t>
  </si>
  <si>
    <t>PR- КСО- проект стоимостью 15 001 - 30 000 (бел. руб. без НДС)</t>
  </si>
  <si>
    <t>PR- КСО- проект стоимостью от 30 001 и выше (бел. руб. без НДС)</t>
  </si>
  <si>
    <t>1.</t>
  </si>
  <si>
    <t>1.1.</t>
  </si>
  <si>
    <t>1.2.</t>
  </si>
  <si>
    <t>1.3.</t>
  </si>
  <si>
    <t>2.</t>
  </si>
  <si>
    <t>Производство или приобретение товаров (проект стоимостью до 15 000 бел. руб. без НДС)</t>
  </si>
  <si>
    <t>Производство или приобретение товаров (проект стоимостью 15 001 - 30 000 бел. руб. без НДС)</t>
  </si>
  <si>
    <t>2.3.</t>
  </si>
  <si>
    <t>Производство или приобретение товаров (проект стоимостью от 30 001 и выше бел. руб. без НДС)</t>
  </si>
  <si>
    <t xml:space="preserve">Включая все возможные расходы (работы и услуги) связанные с приобретением товаров, нанесением логотипа на товары, а также поставкой, транспортировкой, разгрузкой и прочие расходы по приобретаемой сувенирной продукции. </t>
  </si>
  <si>
    <t>Стоимоть собственных услуг   без НДС</t>
  </si>
  <si>
    <t>Итого стоимость предложения  без  НДС</t>
  </si>
  <si>
    <t>* Ориентировочный объем (количество) – указан для оценки коммерческих предложений по критерию «Наиболее низкая расчетная стоимость с учетом условий оплаты»
** Итоговая стоимость предложений будет использована только в целях оценки  предложений Участников.
***Стоимость мероприятия, используемая для оценки предложений участников в USD расчитана по курсу НБРБ на 03.06.2025  - 2,9999 бел.руб., в случае подачи предложения участником в инной валюте для пересчета необходимо использовать курс НБ РБ на 03.06.2025 в эквиваленте стоимости указанной в бел.руб. "Таблица цен Вариант А". В случае изменения курса доллара на 5% и более  до проведения переговоров по коммерческим условиям Заказчик оставляет за собой право довести обновленную стоимость мероприятия в долларах США в эквиваленте стоимости указанной в бел.руб. "Таблица цен Вариант А" , используемую для оценки предложений участников  по критерию «Наиболее низкая расчетная стоимость с учетом условий оплаты».</t>
  </si>
  <si>
    <t>В т.ч. изготовление рекламных конструкций, материалов, стендов и прочего реквизита для проекта</t>
  </si>
  <si>
    <t>в т.ч. организация выездного кейтеринга</t>
  </si>
  <si>
    <t>Услуги и работы, аренда оборудования в рамках PR- КСО-проектов:</t>
  </si>
  <si>
    <t>Производство или приобретение товаров:</t>
  </si>
  <si>
    <t>Приложение  1 к Таблице цен</t>
  </si>
  <si>
    <t>ТАБЛИЦА ЦЕН 
ПО ОТКРЫТОМУ ЗАПРОСУ ПРЕДЛОЖЕНИЙ № 2884-25/ЗП
ВАРИАНТ В (с валоютной оговоркой)</t>
  </si>
  <si>
    <t>ТАБЛИЦА ЦЕН 
ПО ОТКРЫТОМУ ЗАПРОСУ ПРЕДЛОЖЕНИЙ № 2884-25/ЗП
ВАРИАНТ А</t>
  </si>
  <si>
    <r>
      <t xml:space="preserve">* Расчетное КВ определяется исходя из общей стоимости реализованного проекта без НДС.
** Сумма </t>
    </r>
    <r>
      <rPr>
        <b/>
        <sz val="12"/>
        <color theme="7" tint="-0.249977111117893"/>
        <rFont val="Arial"/>
        <family val="2"/>
        <charset val="204"/>
      </rPr>
      <t>расчётного</t>
    </r>
    <r>
      <rPr>
        <b/>
        <sz val="12"/>
        <rFont val="Arial"/>
        <family val="2"/>
        <charset val="204"/>
      </rPr>
      <t xml:space="preserve"> комиссионного вознаграждения определяется согласно Раздела II п.1-5 Спецификации закупаемых услуг.
   </t>
    </r>
    <r>
      <rPr>
        <b/>
        <sz val="12"/>
        <color theme="6" tint="-0.499984740745262"/>
        <rFont val="Arial"/>
        <family val="2"/>
        <charset val="204"/>
      </rPr>
      <t>Сумма итогового комиссионного вознаграждения</t>
    </r>
    <r>
      <rPr>
        <b/>
        <sz val="12"/>
        <rFont val="Arial"/>
        <family val="2"/>
        <charset val="204"/>
      </rPr>
      <t xml:space="preserve"> рассчитывается с применением корректировочного % по шкале таблицы выше.</t>
    </r>
  </si>
  <si>
    <t>II. РАЗМЕР расчётного комиссионного вознаграждения (КВ)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</si>
</sst>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%"/>
    <numFmt numFmtId="165" formatCode="0.0"/>
  </numFmts>
  <fonts count="44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2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u/>
      <sz val="20"/>
      <color rgb="FFFF000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20"/>
      <name val="Arial"/>
      <family val="2"/>
      <charset val="204"/>
    </font>
    <font>
      <b/>
      <sz val="16"/>
      <name val="Arial"/>
      <family val="2"/>
      <charset val="204"/>
    </font>
    <font>
      <sz val="14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i/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b/>
      <u/>
      <sz val="14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10"/>
      <name val="Arial"/>
      <family val="2"/>
      <charset val="204"/>
    </font>
    <font>
      <b/>
      <sz val="14"/>
      <color indexed="10"/>
      <name val="Arial"/>
      <family val="2"/>
      <charset val="204"/>
    </font>
    <font>
      <b/>
      <sz val="16"/>
      <color rgb="FFFF0000"/>
      <name val="Arial"/>
      <family val="2"/>
      <charset val="204"/>
    </font>
    <font>
      <sz val="14"/>
      <color indexed="10"/>
      <name val="Arial"/>
      <family val="2"/>
      <charset val="204"/>
    </font>
    <font>
      <b/>
      <sz val="16"/>
      <color indexed="10"/>
      <name val="Arial"/>
      <family val="2"/>
      <charset val="204"/>
    </font>
    <font>
      <b/>
      <sz val="12"/>
      <color theme="7" tint="-0.249977111117893"/>
      <name val="Arial"/>
      <family val="2"/>
      <charset val="204"/>
    </font>
    <font>
      <b/>
      <sz val="12"/>
      <color theme="6" tint="-0.499984740745262"/>
      <name val="Arial"/>
      <family val="2"/>
      <charset val="204"/>
    </font>
    <font>
      <sz val="11"/>
      <color theme="1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40" fillId="0" borderId="0"/>
    <xf numFmtId="0" fontId="3" fillId="0" borderId="0"/>
  </cellStyleXfs>
  <cellXfs count="224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4" fontId="6" fillId="4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0" fontId="11" fillId="0" borderId="1" xfId="2" quotePrefix="1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4" fontId="6" fillId="0" borderId="1" xfId="2" quotePrefix="1" applyNumberFormat="1" applyFont="1" applyFill="1" applyBorder="1" applyAlignment="1">
      <alignment horizontal="center" vertical="center" wrapText="1"/>
    </xf>
    <xf numFmtId="4" fontId="6" fillId="0" borderId="4" xfId="2" quotePrefix="1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0" fontId="7" fillId="0" borderId="0" xfId="2" applyFont="1" applyFill="1"/>
    <xf numFmtId="0" fontId="15" fillId="0" borderId="0" xfId="0" applyFont="1" applyBorder="1" applyAlignment="1">
      <alignment vertical="center" wrapText="1"/>
    </xf>
    <xf numFmtId="4" fontId="8" fillId="0" borderId="4" xfId="2" quotePrefix="1" applyNumberFormat="1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vertical="center" wrapText="1"/>
    </xf>
    <xf numFmtId="1" fontId="18" fillId="0" borderId="0" xfId="0" applyNumberFormat="1" applyFont="1" applyFill="1" applyAlignment="1">
      <alignment horizontal="center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8" xfId="0" applyFont="1" applyFill="1" applyBorder="1" applyAlignment="1">
      <alignment horizontal="center" vertical="center" wrapText="1"/>
    </xf>
    <xf numFmtId="9" fontId="21" fillId="0" borderId="4" xfId="5" applyFont="1" applyFill="1" applyBorder="1" applyAlignment="1">
      <alignment horizontal="center" vertical="center"/>
    </xf>
    <xf numFmtId="9" fontId="21" fillId="0" borderId="0" xfId="5" applyFont="1" applyFill="1" applyBorder="1" applyAlignment="1">
      <alignment horizontal="center" vertical="center"/>
    </xf>
    <xf numFmtId="9" fontId="28" fillId="0" borderId="27" xfId="6" applyFont="1" applyBorder="1" applyAlignment="1" applyProtection="1">
      <alignment horizontal="center" vertical="center"/>
    </xf>
    <xf numFmtId="0" fontId="21" fillId="0" borderId="0" xfId="1" applyFont="1" applyAlignment="1">
      <alignment vertical="center"/>
    </xf>
    <xf numFmtId="0" fontId="22" fillId="5" borderId="0" xfId="1" applyFont="1" applyFill="1" applyAlignment="1">
      <alignment vertical="center"/>
    </xf>
    <xf numFmtId="0" fontId="23" fillId="5" borderId="0" xfId="1" applyFont="1" applyFill="1" applyAlignment="1">
      <alignment vertical="center"/>
    </xf>
    <xf numFmtId="0" fontId="21" fillId="5" borderId="0" xfId="1" applyFont="1" applyFill="1" applyAlignment="1">
      <alignment vertical="center"/>
    </xf>
    <xf numFmtId="0" fontId="24" fillId="5" borderId="0" xfId="1" applyFont="1" applyFill="1" applyAlignment="1">
      <alignment vertical="center"/>
    </xf>
    <xf numFmtId="0" fontId="25" fillId="5" borderId="0" xfId="1" applyFont="1" applyFill="1" applyAlignment="1">
      <alignment vertical="center"/>
    </xf>
    <xf numFmtId="0" fontId="24" fillId="0" borderId="12" xfId="0" applyFont="1" applyBorder="1" applyAlignment="1">
      <alignment horizontal="center" vertical="center"/>
    </xf>
    <xf numFmtId="0" fontId="24" fillId="5" borderId="12" xfId="0" applyFont="1" applyFill="1" applyBorder="1" applyAlignment="1">
      <alignment horizontal="center" vertical="center"/>
    </xf>
    <xf numFmtId="0" fontId="27" fillId="5" borderId="12" xfId="1" applyFont="1" applyFill="1" applyBorder="1" applyAlignment="1">
      <alignment horizontal="center" vertical="center" wrapText="1"/>
    </xf>
    <xf numFmtId="0" fontId="28" fillId="6" borderId="0" xfId="0" applyFont="1" applyFill="1" applyAlignment="1">
      <alignment horizontal="center"/>
    </xf>
    <xf numFmtId="0" fontId="24" fillId="5" borderId="0" xfId="0" applyFont="1" applyFill="1"/>
    <xf numFmtId="0" fontId="27" fillId="5" borderId="0" xfId="1" applyFont="1" applyFill="1" applyAlignment="1">
      <alignment horizontal="left" vertical="center" wrapText="1"/>
    </xf>
    <xf numFmtId="0" fontId="28" fillId="7" borderId="0" xfId="0" applyFont="1" applyFill="1" applyAlignment="1">
      <alignment horizontal="center"/>
    </xf>
    <xf numFmtId="0" fontId="28" fillId="8" borderId="0" xfId="0" applyFont="1" applyFill="1" applyAlignment="1">
      <alignment horizontal="center"/>
    </xf>
    <xf numFmtId="0" fontId="29" fillId="5" borderId="0" xfId="1" applyFont="1" applyFill="1" applyAlignment="1">
      <alignment vertical="center"/>
    </xf>
    <xf numFmtId="0" fontId="30" fillId="5" borderId="0" xfId="1" applyFont="1" applyFill="1"/>
    <xf numFmtId="0" fontId="25" fillId="5" borderId="0" xfId="1" applyFont="1" applyFill="1"/>
    <xf numFmtId="0" fontId="21" fillId="5" borderId="0" xfId="1" applyFont="1" applyFill="1" applyBorder="1" applyAlignment="1">
      <alignment horizontal="center" vertical="center" wrapText="1"/>
    </xf>
    <xf numFmtId="0" fontId="21" fillId="5" borderId="0" xfId="1" applyFont="1" applyFill="1" applyBorder="1" applyAlignment="1">
      <alignment vertical="center"/>
    </xf>
    <xf numFmtId="0" fontId="21" fillId="5" borderId="0" xfId="1" applyFont="1" applyFill="1" applyAlignment="1"/>
    <xf numFmtId="0" fontId="32" fillId="9" borderId="1" xfId="1" applyFont="1" applyFill="1" applyBorder="1" applyAlignment="1">
      <alignment horizontal="center" vertical="center"/>
    </xf>
    <xf numFmtId="0" fontId="32" fillId="9" borderId="4" xfId="1" applyFont="1" applyFill="1" applyBorder="1" applyAlignment="1">
      <alignment horizontal="center" vertical="center" wrapText="1"/>
    </xf>
    <xf numFmtId="0" fontId="21" fillId="5" borderId="3" xfId="1" applyFont="1" applyFill="1" applyBorder="1" applyAlignment="1">
      <alignment horizontal="center" vertical="center"/>
    </xf>
    <xf numFmtId="0" fontId="3" fillId="0" borderId="0" xfId="0" applyFont="1"/>
    <xf numFmtId="0" fontId="3" fillId="0" borderId="17" xfId="0" applyFont="1" applyBorder="1"/>
    <xf numFmtId="0" fontId="3" fillId="10" borderId="12" xfId="0" applyFont="1" applyFill="1" applyBorder="1" applyAlignment="1"/>
    <xf numFmtId="0" fontId="21" fillId="10" borderId="12" xfId="0" applyFont="1" applyFill="1" applyBorder="1" applyAlignment="1">
      <alignment horizontal="left" vertical="center"/>
    </xf>
    <xf numFmtId="0" fontId="3" fillId="10" borderId="12" xfId="0" applyFont="1" applyFill="1" applyBorder="1"/>
    <xf numFmtId="0" fontId="21" fillId="10" borderId="12" xfId="0" applyFont="1" applyFill="1" applyBorder="1" applyAlignment="1">
      <alignment vertical="center"/>
    </xf>
    <xf numFmtId="0" fontId="21" fillId="2" borderId="18" xfId="0" applyFont="1" applyFill="1" applyBorder="1" applyAlignment="1">
      <alignment vertical="center"/>
    </xf>
    <xf numFmtId="2" fontId="21" fillId="11" borderId="19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21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1" fillId="0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1" fillId="0" borderId="0" xfId="0" applyFont="1" applyFill="1" applyBorder="1" applyAlignment="1">
      <alignment horizontal="left" vertical="center"/>
    </xf>
    <xf numFmtId="0" fontId="3" fillId="10" borderId="21" xfId="0" applyFont="1" applyFill="1" applyBorder="1"/>
    <xf numFmtId="0" fontId="21" fillId="0" borderId="22" xfId="0" applyFont="1" applyBorder="1" applyAlignment="1">
      <alignment vertical="center"/>
    </xf>
    <xf numFmtId="0" fontId="3" fillId="0" borderId="12" xfId="0" applyFont="1" applyBorder="1"/>
    <xf numFmtId="0" fontId="21" fillId="0" borderId="22" xfId="0" applyFont="1" applyBorder="1" applyAlignment="1">
      <alignment horizontal="center" vertical="center"/>
    </xf>
    <xf numFmtId="2" fontId="37" fillId="10" borderId="24" xfId="0" applyNumberFormat="1" applyFont="1" applyFill="1" applyBorder="1" applyAlignment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wrapText="1"/>
    </xf>
    <xf numFmtId="0" fontId="21" fillId="0" borderId="0" xfId="0" applyFont="1" applyAlignment="1" applyProtection="1">
      <alignment vertical="center"/>
    </xf>
    <xf numFmtId="0" fontId="28" fillId="8" borderId="0" xfId="0" applyFont="1" applyFill="1" applyAlignment="1" applyProtection="1">
      <alignment vertical="center"/>
    </xf>
    <xf numFmtId="0" fontId="3" fillId="8" borderId="0" xfId="0" applyFont="1" applyFill="1"/>
    <xf numFmtId="0" fontId="21" fillId="8" borderId="0" xfId="0" applyFont="1" applyFill="1" applyAlignment="1" applyProtection="1">
      <alignment vertical="center"/>
    </xf>
    <xf numFmtId="0" fontId="3" fillId="8" borderId="0" xfId="0" applyFont="1" applyFill="1" applyAlignment="1" applyProtection="1">
      <alignment wrapText="1"/>
    </xf>
    <xf numFmtId="0" fontId="3" fillId="8" borderId="0" xfId="0" applyFont="1" applyFill="1" applyProtection="1"/>
    <xf numFmtId="9" fontId="21" fillId="0" borderId="0" xfId="0" applyNumberFormat="1" applyFont="1" applyAlignment="1" applyProtection="1">
      <alignment horizontal="center" vertical="center"/>
    </xf>
    <xf numFmtId="0" fontId="21" fillId="0" borderId="25" xfId="0" applyFont="1" applyBorder="1" applyAlignment="1" applyProtection="1">
      <alignment horizontal="right" vertical="center"/>
    </xf>
    <xf numFmtId="0" fontId="28" fillId="8" borderId="0" xfId="0" applyFont="1" applyFill="1" applyAlignment="1" applyProtection="1"/>
    <xf numFmtId="0" fontId="20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0" fontId="28" fillId="0" borderId="2" xfId="0" applyFont="1" applyFill="1" applyBorder="1" applyAlignment="1" applyProtection="1"/>
    <xf numFmtId="0" fontId="21" fillId="0" borderId="25" xfId="0" applyFont="1" applyBorder="1" applyAlignment="1" applyProtection="1">
      <alignment horizontal="center" vertical="center"/>
    </xf>
    <xf numFmtId="0" fontId="21" fillId="0" borderId="26" xfId="0" applyFont="1" applyBorder="1" applyAlignment="1" applyProtection="1">
      <alignment horizontal="center" vertical="center"/>
    </xf>
    <xf numFmtId="0" fontId="21" fillId="0" borderId="27" xfId="0" applyFont="1" applyBorder="1" applyAlignment="1" applyProtection="1">
      <alignment horizontal="center" vertical="center"/>
    </xf>
    <xf numFmtId="0" fontId="38" fillId="0" borderId="1" xfId="0" applyFont="1" applyBorder="1" applyAlignment="1" applyProtection="1">
      <alignment vertical="center"/>
    </xf>
    <xf numFmtId="2" fontId="20" fillId="0" borderId="10" xfId="0" applyNumberFormat="1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vertical="center"/>
    </xf>
    <xf numFmtId="2" fontId="20" fillId="0" borderId="1" xfId="0" applyNumberFormat="1" applyFont="1" applyBorder="1" applyAlignment="1" applyProtection="1">
      <alignment horizontal="center" vertical="center"/>
    </xf>
    <xf numFmtId="4" fontId="6" fillId="0" borderId="1" xfId="2" applyNumberFormat="1" applyFont="1" applyFill="1" applyBorder="1" applyAlignment="1">
      <alignment vertical="center" wrapText="1"/>
    </xf>
    <xf numFmtId="4" fontId="6" fillId="0" borderId="36" xfId="2" quotePrefix="1" applyNumberFormat="1" applyFont="1" applyFill="1" applyBorder="1" applyAlignment="1">
      <alignment horizontal="center" vertical="center" wrapText="1"/>
    </xf>
    <xf numFmtId="0" fontId="12" fillId="3" borderId="0" xfId="2" applyFont="1" applyFill="1" applyBorder="1" applyAlignment="1">
      <alignment horizontal="center"/>
    </xf>
    <xf numFmtId="0" fontId="6" fillId="3" borderId="0" xfId="2" applyFont="1" applyFill="1" applyBorder="1" applyAlignment="1">
      <alignment horizontal="left" vertical="center" wrapText="1"/>
    </xf>
    <xf numFmtId="0" fontId="7" fillId="3" borderId="0" xfId="2" applyFont="1" applyFill="1" applyBorder="1"/>
    <xf numFmtId="0" fontId="13" fillId="3" borderId="0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3" fontId="6" fillId="0" borderId="5" xfId="2" applyNumberFormat="1" applyFont="1" applyFill="1" applyBorder="1" applyAlignment="1">
      <alignment horizontal="center" vertical="center" wrapText="1"/>
    </xf>
    <xf numFmtId="0" fontId="33" fillId="0" borderId="0" xfId="1" applyFont="1" applyBorder="1" applyAlignment="1">
      <alignment horizontal="left" vertical="center" wrapText="1"/>
    </xf>
    <xf numFmtId="0" fontId="24" fillId="0" borderId="0" xfId="1" applyFont="1" applyAlignment="1">
      <alignment vertical="center"/>
    </xf>
    <xf numFmtId="0" fontId="21" fillId="5" borderId="0" xfId="1" applyFont="1" applyFill="1" applyBorder="1" applyAlignment="1">
      <alignment horizontal="center" vertical="center"/>
    </xf>
    <xf numFmtId="0" fontId="21" fillId="0" borderId="0" xfId="1" applyFont="1" applyBorder="1" applyAlignment="1">
      <alignment horizontal="center" vertical="center" wrapText="1"/>
    </xf>
    <xf numFmtId="1" fontId="21" fillId="5" borderId="0" xfId="1" applyNumberFormat="1" applyFont="1" applyFill="1" applyBorder="1" applyAlignment="1">
      <alignment horizontal="center" vertical="center"/>
    </xf>
    <xf numFmtId="9" fontId="21" fillId="5" borderId="0" xfId="4" applyFont="1" applyFill="1" applyBorder="1" applyAlignment="1">
      <alignment horizontal="center" vertical="center"/>
    </xf>
    <xf numFmtId="0" fontId="33" fillId="5" borderId="0" xfId="1" applyFont="1" applyFill="1" applyBorder="1" applyAlignment="1">
      <alignment horizontal="left" vertical="center" wrapText="1"/>
    </xf>
    <xf numFmtId="0" fontId="3" fillId="5" borderId="0" xfId="0" applyFont="1" applyFill="1"/>
    <xf numFmtId="0" fontId="21" fillId="2" borderId="40" xfId="0" applyFont="1" applyFill="1" applyBorder="1" applyAlignment="1">
      <alignment vertical="center"/>
    </xf>
    <xf numFmtId="0" fontId="21" fillId="2" borderId="12" xfId="0" applyFont="1" applyFill="1" applyBorder="1" applyAlignment="1">
      <alignment horizontal="left" vertical="center"/>
    </xf>
    <xf numFmtId="0" fontId="21" fillId="2" borderId="12" xfId="0" applyFont="1" applyFill="1" applyBorder="1" applyAlignment="1">
      <alignment vertical="center"/>
    </xf>
    <xf numFmtId="0" fontId="31" fillId="0" borderId="41" xfId="0" applyFont="1" applyBorder="1" applyAlignment="1" applyProtection="1">
      <alignment horizontal="center" vertical="center" wrapText="1"/>
    </xf>
    <xf numFmtId="0" fontId="21" fillId="0" borderId="41" xfId="0" applyFont="1" applyFill="1" applyBorder="1" applyAlignment="1" applyProtection="1">
      <alignment horizontal="center" vertical="center" wrapText="1"/>
    </xf>
    <xf numFmtId="0" fontId="20" fillId="0" borderId="44" xfId="0" applyFont="1" applyBorder="1" applyAlignment="1" applyProtection="1">
      <alignment horizontal="center" vertical="center"/>
    </xf>
    <xf numFmtId="9" fontId="20" fillId="0" borderId="44" xfId="0" applyNumberFormat="1" applyFont="1" applyBorder="1" applyAlignment="1" applyProtection="1">
      <alignment horizontal="center" vertical="center"/>
    </xf>
    <xf numFmtId="0" fontId="20" fillId="0" borderId="45" xfId="0" applyFont="1" applyBorder="1" applyAlignment="1" applyProtection="1">
      <alignment horizontal="center" vertical="center"/>
    </xf>
    <xf numFmtId="9" fontId="20" fillId="0" borderId="46" xfId="0" applyNumberFormat="1" applyFont="1" applyBorder="1" applyAlignment="1" applyProtection="1">
      <alignment horizontal="center" vertical="center"/>
    </xf>
    <xf numFmtId="9" fontId="20" fillId="0" borderId="45" xfId="0" applyNumberFormat="1" applyFont="1" applyBorder="1" applyAlignment="1" applyProtection="1">
      <alignment horizontal="center" vertical="center"/>
    </xf>
    <xf numFmtId="0" fontId="20" fillId="0" borderId="47" xfId="0" applyFont="1" applyBorder="1" applyAlignment="1" applyProtection="1">
      <alignment horizontal="center" vertical="center"/>
    </xf>
    <xf numFmtId="9" fontId="20" fillId="0" borderId="47" xfId="0" applyNumberFormat="1" applyFont="1" applyBorder="1" applyAlignment="1" applyProtection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left" vertical="center" wrapText="1"/>
    </xf>
    <xf numFmtId="4" fontId="6" fillId="0" borderId="11" xfId="2" applyNumberFormat="1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22" fillId="5" borderId="0" xfId="1" applyFont="1" applyFill="1" applyAlignment="1">
      <alignment horizontal="center" vertical="center"/>
    </xf>
    <xf numFmtId="0" fontId="26" fillId="5" borderId="0" xfId="1" applyFont="1" applyFill="1" applyAlignment="1">
      <alignment vertical="center" wrapText="1"/>
    </xf>
    <xf numFmtId="0" fontId="9" fillId="0" borderId="5" xfId="2" applyFont="1" applyFill="1" applyBorder="1" applyAlignment="1">
      <alignment horizontal="left" vertical="center" wrapText="1"/>
    </xf>
    <xf numFmtId="10" fontId="6" fillId="0" borderId="1" xfId="2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10" fontId="6" fillId="4" borderId="1" xfId="2" applyNumberFormat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18" fillId="0" borderId="9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left" vertical="center" wrapText="1"/>
    </xf>
    <xf numFmtId="0" fontId="8" fillId="0" borderId="2" xfId="2" applyFont="1" applyFill="1" applyBorder="1" applyAlignment="1">
      <alignment horizontal="right" vertical="center"/>
    </xf>
    <xf numFmtId="0" fontId="8" fillId="0" borderId="3" xfId="2" applyFont="1" applyFill="1" applyBorder="1" applyAlignment="1">
      <alignment horizontal="right" vertical="center"/>
    </xf>
    <xf numFmtId="0" fontId="8" fillId="0" borderId="4" xfId="2" applyFont="1" applyFill="1" applyBorder="1" applyAlignment="1">
      <alignment horizontal="right" vertical="center"/>
    </xf>
    <xf numFmtId="0" fontId="9" fillId="0" borderId="2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left" vertical="center" wrapText="1"/>
    </xf>
    <xf numFmtId="4" fontId="6" fillId="0" borderId="5" xfId="2" applyNumberFormat="1" applyFont="1" applyFill="1" applyBorder="1" applyAlignment="1">
      <alignment horizontal="left" vertical="center" wrapText="1"/>
    </xf>
    <xf numFmtId="4" fontId="6" fillId="0" borderId="11" xfId="2" applyNumberFormat="1" applyFont="1" applyFill="1" applyBorder="1" applyAlignment="1">
      <alignment horizontal="left" vertical="center" wrapText="1"/>
    </xf>
    <xf numFmtId="4" fontId="6" fillId="0" borderId="10" xfId="2" applyNumberFormat="1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left" vertical="center" wrapText="1"/>
    </xf>
    <xf numFmtId="0" fontId="6" fillId="0" borderId="11" xfId="2" applyFont="1" applyFill="1" applyBorder="1" applyAlignment="1">
      <alignment horizontal="left" vertical="center" wrapText="1"/>
    </xf>
    <xf numFmtId="0" fontId="6" fillId="0" borderId="10" xfId="2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8" fillId="2" borderId="10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left" vertical="center" wrapText="1"/>
    </xf>
    <xf numFmtId="0" fontId="21" fillId="0" borderId="0" xfId="0" applyFont="1" applyFill="1" applyBorder="1" applyAlignment="1" applyProtection="1">
      <alignment horizontal="left" vertical="center" wrapText="1"/>
    </xf>
    <xf numFmtId="9" fontId="21" fillId="10" borderId="5" xfId="4" applyNumberFormat="1" applyFont="1" applyFill="1" applyBorder="1" applyAlignment="1">
      <alignment horizontal="center" vertical="center"/>
    </xf>
    <xf numFmtId="9" fontId="21" fillId="10" borderId="10" xfId="4" applyFont="1" applyFill="1" applyBorder="1" applyAlignment="1">
      <alignment horizontal="center" vertical="center"/>
    </xf>
    <xf numFmtId="0" fontId="21" fillId="2" borderId="1" xfId="1" applyFont="1" applyFill="1" applyBorder="1" applyAlignment="1">
      <alignment horizontal="center" vertical="center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1" fontId="21" fillId="4" borderId="1" xfId="1" applyNumberFormat="1" applyFont="1" applyFill="1" applyBorder="1" applyAlignment="1">
      <alignment horizontal="center" vertical="center"/>
    </xf>
    <xf numFmtId="9" fontId="21" fillId="10" borderId="1" xfId="4" applyNumberFormat="1" applyFont="1" applyFill="1" applyBorder="1" applyAlignment="1">
      <alignment horizontal="center" vertical="center"/>
    </xf>
    <xf numFmtId="9" fontId="21" fillId="10" borderId="1" xfId="4" applyFont="1" applyFill="1" applyBorder="1" applyAlignment="1">
      <alignment horizontal="center" vertical="center"/>
    </xf>
    <xf numFmtId="0" fontId="21" fillId="10" borderId="1" xfId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left" vertical="center" wrapText="1"/>
    </xf>
    <xf numFmtId="0" fontId="3" fillId="0" borderId="36" xfId="1" applyFont="1" applyBorder="1" applyAlignment="1">
      <alignment horizontal="left" vertical="center" wrapText="1"/>
    </xf>
    <xf numFmtId="0" fontId="3" fillId="0" borderId="37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3" fillId="0" borderId="38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39" xfId="1" applyFont="1" applyBorder="1" applyAlignment="1">
      <alignment horizontal="left" vertical="center" wrapText="1"/>
    </xf>
    <xf numFmtId="0" fontId="33" fillId="0" borderId="15" xfId="1" applyFont="1" applyBorder="1" applyAlignment="1">
      <alignment horizontal="left" vertical="center" wrapText="1"/>
    </xf>
    <xf numFmtId="0" fontId="33" fillId="0" borderId="16" xfId="1" applyFont="1" applyBorder="1" applyAlignment="1">
      <alignment horizontal="left" vertical="center" wrapText="1"/>
    </xf>
    <xf numFmtId="0" fontId="33" fillId="0" borderId="1" xfId="1" applyFont="1" applyBorder="1" applyAlignment="1">
      <alignment horizontal="left" vertical="center" wrapText="1"/>
    </xf>
    <xf numFmtId="0" fontId="21" fillId="2" borderId="5" xfId="1" applyFont="1" applyFill="1" applyBorder="1" applyAlignment="1">
      <alignment horizontal="center" vertical="center"/>
    </xf>
    <xf numFmtId="0" fontId="21" fillId="2" borderId="10" xfId="1" applyFont="1" applyFill="1" applyBorder="1" applyAlignment="1">
      <alignment horizontal="center" vertical="center"/>
    </xf>
    <xf numFmtId="0" fontId="21" fillId="0" borderId="5" xfId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1" fontId="21" fillId="4" borderId="5" xfId="1" applyNumberFormat="1" applyFont="1" applyFill="1" applyBorder="1" applyAlignment="1">
      <alignment horizontal="center" vertical="center"/>
    </xf>
    <xf numFmtId="1" fontId="21" fillId="4" borderId="10" xfId="1" applyNumberFormat="1" applyFont="1" applyFill="1" applyBorder="1" applyAlignment="1">
      <alignment horizontal="center" vertical="center"/>
    </xf>
    <xf numFmtId="0" fontId="22" fillId="5" borderId="0" xfId="1" applyFont="1" applyFill="1" applyAlignment="1">
      <alignment horizontal="center" vertical="center"/>
    </xf>
    <xf numFmtId="0" fontId="21" fillId="5" borderId="0" xfId="1" applyFont="1" applyFill="1" applyAlignment="1">
      <alignment vertical="center" wrapText="1" shrinkToFit="1"/>
    </xf>
    <xf numFmtId="0" fontId="26" fillId="5" borderId="0" xfId="1" applyFont="1" applyFill="1" applyAlignment="1">
      <alignment vertical="center" wrapText="1"/>
    </xf>
    <xf numFmtId="0" fontId="32" fillId="9" borderId="2" xfId="1" applyFont="1" applyFill="1" applyBorder="1" applyAlignment="1">
      <alignment horizontal="center" vertical="center"/>
    </xf>
    <xf numFmtId="0" fontId="32" fillId="9" borderId="3" xfId="1" applyFont="1" applyFill="1" applyBorder="1" applyAlignment="1">
      <alignment horizontal="center" vertical="center"/>
    </xf>
    <xf numFmtId="1" fontId="21" fillId="12" borderId="1" xfId="1" applyNumberFormat="1" applyFont="1" applyFill="1" applyBorder="1" applyAlignment="1">
      <alignment horizontal="center" vertical="center"/>
    </xf>
    <xf numFmtId="0" fontId="34" fillId="10" borderId="20" xfId="0" applyFont="1" applyFill="1" applyBorder="1" applyAlignment="1">
      <alignment horizontal="right" vertical="center" wrapText="1"/>
    </xf>
    <xf numFmtId="0" fontId="34" fillId="10" borderId="18" xfId="0" applyFont="1" applyFill="1" applyBorder="1" applyAlignment="1">
      <alignment horizontal="right" vertical="center" wrapText="1"/>
    </xf>
    <xf numFmtId="0" fontId="34" fillId="10" borderId="23" xfId="0" applyFont="1" applyFill="1" applyBorder="1" applyAlignment="1">
      <alignment horizontal="right" vertical="center" wrapText="1"/>
    </xf>
    <xf numFmtId="0" fontId="21" fillId="0" borderId="41" xfId="0" applyFont="1" applyBorder="1" applyAlignment="1" applyProtection="1">
      <alignment horizontal="center" vertical="center" wrapText="1"/>
    </xf>
    <xf numFmtId="0" fontId="21" fillId="0" borderId="42" xfId="0" applyFont="1" applyBorder="1" applyAlignment="1" applyProtection="1">
      <alignment horizontal="center" vertical="center" wrapText="1"/>
    </xf>
    <xf numFmtId="0" fontId="21" fillId="0" borderId="43" xfId="0" applyFont="1" applyBorder="1" applyAlignment="1" applyProtection="1">
      <alignment horizontal="center" vertical="center" wrapText="1"/>
    </xf>
    <xf numFmtId="9" fontId="29" fillId="0" borderId="32" xfId="0" applyNumberFormat="1" applyFont="1" applyBorder="1" applyAlignment="1" applyProtection="1">
      <alignment horizontal="center" vertical="center"/>
    </xf>
    <xf numFmtId="9" fontId="29" fillId="0" borderId="1" xfId="0" applyNumberFormat="1" applyFont="1" applyBorder="1" applyAlignment="1" applyProtection="1">
      <alignment horizontal="center" vertical="center"/>
    </xf>
    <xf numFmtId="9" fontId="29" fillId="0" borderId="31" xfId="0" applyNumberFormat="1" applyFont="1" applyBorder="1" applyAlignment="1" applyProtection="1">
      <alignment horizontal="center" vertical="center"/>
    </xf>
    <xf numFmtId="9" fontId="29" fillId="0" borderId="33" xfId="0" applyNumberFormat="1" applyFont="1" applyBorder="1" applyAlignment="1" applyProtection="1">
      <alignment horizontal="center" vertical="center"/>
    </xf>
    <xf numFmtId="9" fontId="29" fillId="0" borderId="34" xfId="0" applyNumberFormat="1" applyFont="1" applyBorder="1" applyAlignment="1" applyProtection="1">
      <alignment horizontal="center" vertical="center"/>
    </xf>
    <xf numFmtId="9" fontId="29" fillId="0" borderId="35" xfId="0" applyNumberFormat="1" applyFont="1" applyBorder="1" applyAlignment="1" applyProtection="1">
      <alignment horizontal="center" vertical="center"/>
    </xf>
    <xf numFmtId="9" fontId="29" fillId="0" borderId="28" xfId="0" applyNumberFormat="1" applyFont="1" applyBorder="1" applyAlignment="1" applyProtection="1">
      <alignment horizontal="center" vertical="center"/>
    </xf>
    <xf numFmtId="9" fontId="29" fillId="0" borderId="29" xfId="0" applyNumberFormat="1" applyFont="1" applyBorder="1" applyAlignment="1" applyProtection="1">
      <alignment horizontal="center" vertical="center"/>
    </xf>
    <xf numFmtId="9" fontId="29" fillId="0" borderId="30" xfId="0" applyNumberFormat="1" applyFont="1" applyBorder="1" applyAlignment="1" applyProtection="1">
      <alignment horizontal="center" vertical="center"/>
    </xf>
  </cellXfs>
  <cellStyles count="10">
    <cellStyle name="Обычный" xfId="0" builtinId="0"/>
    <cellStyle name="Обычный 2" xfId="1"/>
    <cellStyle name="Обычный 2 2" xfId="3"/>
    <cellStyle name="Обычный 2 2 2" xfId="7"/>
    <cellStyle name="Обычный 3 2" xfId="9"/>
    <cellStyle name="Обычный 79" xfId="8"/>
    <cellStyle name="Обычный_Приложение №5" xfId="2"/>
    <cellStyle name="Процентный 2" xfId="4"/>
    <cellStyle name="Процентный 2 2" xfId="5"/>
    <cellStyle name="Процентный 3" xfId="6"/>
  </cellStyles>
  <dxfs count="24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view="pageBreakPreview" topLeftCell="A19" zoomScale="75" zoomScaleNormal="100" zoomScaleSheetLayoutView="75" workbookViewId="0">
      <selection activeCell="B21" sqref="B21"/>
    </sheetView>
  </sheetViews>
  <sheetFormatPr defaultColWidth="9" defaultRowHeight="15.75"/>
  <cols>
    <col min="1" max="1" width="5.85546875" style="4" customWidth="1"/>
    <col min="2" max="2" width="52.28515625" style="2" customWidth="1"/>
    <col min="3" max="3" width="16.5703125" style="2" customWidth="1"/>
    <col min="4" max="4" width="65.140625" style="2" customWidth="1"/>
    <col min="5" max="5" width="30.42578125" style="2" customWidth="1"/>
    <col min="6" max="7" width="20.140625" style="2" customWidth="1"/>
    <col min="8" max="8" width="21.85546875" style="2" customWidth="1"/>
    <col min="9" max="9" width="16.7109375" style="2" customWidth="1"/>
    <col min="10" max="10" width="25" style="2" customWidth="1"/>
    <col min="11" max="11" width="24.85546875" style="2" customWidth="1"/>
    <col min="12" max="16384" width="9" style="2"/>
  </cols>
  <sheetData>
    <row r="1" spans="1:11" ht="44.25" customHeight="1">
      <c r="A1" s="3"/>
      <c r="B1" s="23"/>
      <c r="C1" s="1"/>
      <c r="D1" s="1"/>
      <c r="J1" s="167" t="s">
        <v>110</v>
      </c>
      <c r="K1" s="167"/>
    </row>
    <row r="2" spans="1:11" ht="74.25" customHeight="1">
      <c r="A2" s="170" t="s">
        <v>159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ht="74.25" customHeight="1">
      <c r="A3" s="168" t="s">
        <v>11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</row>
    <row r="4" spans="1:11" ht="57.75" customHeight="1">
      <c r="A4" s="169" t="s">
        <v>13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</row>
    <row r="5" spans="1:11" s="6" customFormat="1" ht="54.75" customHeight="1">
      <c r="A5" s="163" t="s">
        <v>1</v>
      </c>
      <c r="B5" s="163"/>
      <c r="C5" s="163" t="s">
        <v>2</v>
      </c>
      <c r="D5" s="165" t="s">
        <v>3</v>
      </c>
      <c r="E5" s="163" t="s">
        <v>19</v>
      </c>
      <c r="F5" s="163" t="s">
        <v>4</v>
      </c>
      <c r="G5" s="163" t="s">
        <v>12</v>
      </c>
      <c r="H5" s="163" t="s">
        <v>5</v>
      </c>
      <c r="I5" s="163" t="s">
        <v>14</v>
      </c>
      <c r="J5" s="163" t="s">
        <v>10</v>
      </c>
      <c r="K5" s="163" t="s">
        <v>25</v>
      </c>
    </row>
    <row r="6" spans="1:11" s="7" customFormat="1" ht="59.25" customHeight="1">
      <c r="A6" s="164"/>
      <c r="B6" s="164"/>
      <c r="C6" s="164"/>
      <c r="D6" s="166"/>
      <c r="E6" s="164"/>
      <c r="F6" s="164"/>
      <c r="G6" s="164"/>
      <c r="H6" s="164"/>
      <c r="I6" s="164"/>
      <c r="J6" s="164"/>
      <c r="K6" s="164"/>
    </row>
    <row r="7" spans="1:11" s="7" customFormat="1" ht="17.25" customHeight="1">
      <c r="A7" s="8"/>
      <c r="B7" s="9"/>
      <c r="C7" s="10"/>
      <c r="D7" s="10"/>
      <c r="E7" s="10"/>
      <c r="F7" s="10"/>
      <c r="G7" s="10"/>
      <c r="H7" s="10"/>
      <c r="I7" s="10"/>
      <c r="J7" s="10"/>
      <c r="K7" s="10"/>
    </row>
    <row r="8" spans="1:11" s="7" customFormat="1" ht="39.75" customHeight="1">
      <c r="A8" s="152" t="s">
        <v>26</v>
      </c>
      <c r="B8" s="153"/>
      <c r="C8" s="153"/>
      <c r="D8" s="153"/>
      <c r="E8" s="153"/>
      <c r="F8" s="153"/>
      <c r="G8" s="153"/>
      <c r="H8" s="153"/>
      <c r="I8" s="153"/>
      <c r="J8" s="154"/>
      <c r="K8" s="17"/>
    </row>
    <row r="9" spans="1:11" s="7" customFormat="1" ht="45" customHeight="1">
      <c r="A9" s="12">
        <v>1</v>
      </c>
      <c r="B9" s="5" t="s">
        <v>91</v>
      </c>
      <c r="C9" s="13"/>
      <c r="D9" s="5"/>
      <c r="E9" s="130"/>
      <c r="F9" s="18"/>
      <c r="G9" s="15"/>
      <c r="H9" s="14"/>
      <c r="I9" s="25"/>
      <c r="J9" s="16"/>
      <c r="K9" s="19"/>
    </row>
    <row r="10" spans="1:11" s="7" customFormat="1" ht="45" customHeight="1">
      <c r="A10" s="12" t="s">
        <v>92</v>
      </c>
      <c r="B10" s="5" t="s">
        <v>111</v>
      </c>
      <c r="C10" s="13" t="s">
        <v>7</v>
      </c>
      <c r="D10" s="5" t="s">
        <v>113</v>
      </c>
      <c r="E10" s="130" t="s">
        <v>0</v>
      </c>
      <c r="F10" s="18">
        <v>10</v>
      </c>
      <c r="G10" s="15">
        <v>10</v>
      </c>
      <c r="H10" s="14" t="s">
        <v>6</v>
      </c>
      <c r="I10" s="25">
        <v>0</v>
      </c>
      <c r="J10" s="16" t="s">
        <v>0</v>
      </c>
      <c r="K10" s="19">
        <f t="shared" ref="K10:K22" si="0">F10*G10</f>
        <v>100</v>
      </c>
    </row>
    <row r="11" spans="1:11" s="7" customFormat="1" ht="65.25" customHeight="1">
      <c r="A11" s="12" t="s">
        <v>93</v>
      </c>
      <c r="B11" s="5" t="s">
        <v>112</v>
      </c>
      <c r="C11" s="13" t="s">
        <v>94</v>
      </c>
      <c r="D11" s="5" t="s">
        <v>104</v>
      </c>
      <c r="E11" s="130" t="s">
        <v>0</v>
      </c>
      <c r="F11" s="18">
        <v>2</v>
      </c>
      <c r="G11" s="15">
        <v>10</v>
      </c>
      <c r="H11" s="14" t="s">
        <v>6</v>
      </c>
      <c r="I11" s="25">
        <v>0</v>
      </c>
      <c r="J11" s="16" t="s">
        <v>0</v>
      </c>
      <c r="K11" s="19">
        <f t="shared" si="0"/>
        <v>20</v>
      </c>
    </row>
    <row r="12" spans="1:11" s="7" customFormat="1" ht="45" customHeight="1">
      <c r="A12" s="105" t="s">
        <v>95</v>
      </c>
      <c r="B12" s="106" t="s">
        <v>96</v>
      </c>
      <c r="C12" s="107"/>
      <c r="D12" s="106"/>
      <c r="E12" s="130"/>
      <c r="F12" s="109"/>
      <c r="G12" s="15"/>
      <c r="H12" s="14"/>
      <c r="I12" s="25"/>
      <c r="J12" s="16"/>
      <c r="K12" s="19"/>
    </row>
    <row r="13" spans="1:11" s="7" customFormat="1" ht="71.25" customHeight="1">
      <c r="A13" s="105" t="s">
        <v>97</v>
      </c>
      <c r="B13" s="106" t="s">
        <v>114</v>
      </c>
      <c r="C13" s="107" t="s">
        <v>98</v>
      </c>
      <c r="D13" s="160" t="s">
        <v>117</v>
      </c>
      <c r="E13" s="130" t="s">
        <v>0</v>
      </c>
      <c r="F13" s="109">
        <v>7</v>
      </c>
      <c r="G13" s="15">
        <v>10</v>
      </c>
      <c r="H13" s="14" t="s">
        <v>6</v>
      </c>
      <c r="I13" s="25">
        <v>0</v>
      </c>
      <c r="J13" s="16" t="s">
        <v>0</v>
      </c>
      <c r="K13" s="19">
        <f t="shared" si="0"/>
        <v>70</v>
      </c>
    </row>
    <row r="14" spans="1:11" s="7" customFormat="1" ht="71.25" customHeight="1">
      <c r="A14" s="105" t="s">
        <v>99</v>
      </c>
      <c r="B14" s="106" t="s">
        <v>115</v>
      </c>
      <c r="C14" s="107" t="s">
        <v>98</v>
      </c>
      <c r="D14" s="161"/>
      <c r="E14" s="130" t="s">
        <v>0</v>
      </c>
      <c r="F14" s="109">
        <v>10</v>
      </c>
      <c r="G14" s="15">
        <v>10</v>
      </c>
      <c r="H14" s="14" t="s">
        <v>6</v>
      </c>
      <c r="I14" s="25">
        <v>0</v>
      </c>
      <c r="J14" s="16" t="s">
        <v>0</v>
      </c>
      <c r="K14" s="19">
        <f t="shared" si="0"/>
        <v>100</v>
      </c>
    </row>
    <row r="15" spans="1:11" s="7" customFormat="1" ht="71.25" customHeight="1">
      <c r="A15" s="105" t="s">
        <v>100</v>
      </c>
      <c r="B15" s="106" t="s">
        <v>116</v>
      </c>
      <c r="C15" s="107" t="s">
        <v>98</v>
      </c>
      <c r="D15" s="162"/>
      <c r="E15" s="130" t="s">
        <v>0</v>
      </c>
      <c r="F15" s="109">
        <v>8</v>
      </c>
      <c r="G15" s="15">
        <v>10</v>
      </c>
      <c r="H15" s="14" t="s">
        <v>6</v>
      </c>
      <c r="I15" s="25">
        <v>0</v>
      </c>
      <c r="J15" s="16" t="s">
        <v>0</v>
      </c>
      <c r="K15" s="19">
        <f t="shared" si="0"/>
        <v>80</v>
      </c>
    </row>
    <row r="16" spans="1:11" s="7" customFormat="1" ht="45" customHeight="1">
      <c r="A16" s="105" t="s">
        <v>101</v>
      </c>
      <c r="B16" s="106" t="s">
        <v>118</v>
      </c>
      <c r="C16" s="107"/>
      <c r="D16" s="106"/>
      <c r="E16" s="130"/>
      <c r="F16" s="109"/>
      <c r="G16" s="15"/>
      <c r="H16" s="14"/>
      <c r="I16" s="25"/>
      <c r="J16" s="16"/>
      <c r="K16" s="19"/>
    </row>
    <row r="17" spans="1:11" s="7" customFormat="1" ht="71.25" customHeight="1">
      <c r="A17" s="105" t="s">
        <v>119</v>
      </c>
      <c r="B17" s="106" t="s">
        <v>120</v>
      </c>
      <c r="C17" s="107" t="s">
        <v>121</v>
      </c>
      <c r="D17" s="108" t="s">
        <v>128</v>
      </c>
      <c r="E17" s="130" t="s">
        <v>0</v>
      </c>
      <c r="F17" s="109">
        <v>400</v>
      </c>
      <c r="G17" s="15">
        <v>10</v>
      </c>
      <c r="H17" s="14" t="s">
        <v>6</v>
      </c>
      <c r="I17" s="25">
        <v>0</v>
      </c>
      <c r="J17" s="16" t="s">
        <v>0</v>
      </c>
      <c r="K17" s="19">
        <f t="shared" ref="K17:K19" si="1">F17*G17</f>
        <v>4000</v>
      </c>
    </row>
    <row r="18" spans="1:11" s="7" customFormat="1" ht="71.25" customHeight="1">
      <c r="A18" s="105" t="s">
        <v>122</v>
      </c>
      <c r="B18" s="106" t="s">
        <v>123</v>
      </c>
      <c r="C18" s="107" t="s">
        <v>121</v>
      </c>
      <c r="D18" s="108" t="s">
        <v>129</v>
      </c>
      <c r="E18" s="130" t="s">
        <v>0</v>
      </c>
      <c r="F18" s="109">
        <v>600</v>
      </c>
      <c r="G18" s="15">
        <v>10</v>
      </c>
      <c r="H18" s="14" t="s">
        <v>6</v>
      </c>
      <c r="I18" s="25">
        <v>0</v>
      </c>
      <c r="J18" s="16" t="s">
        <v>0</v>
      </c>
      <c r="K18" s="19">
        <f t="shared" si="1"/>
        <v>6000</v>
      </c>
    </row>
    <row r="19" spans="1:11" s="7" customFormat="1" ht="71.25" customHeight="1">
      <c r="A19" s="105" t="s">
        <v>124</v>
      </c>
      <c r="B19" s="106" t="s">
        <v>125</v>
      </c>
      <c r="C19" s="107" t="s">
        <v>121</v>
      </c>
      <c r="D19" s="108" t="s">
        <v>130</v>
      </c>
      <c r="E19" s="130" t="s">
        <v>0</v>
      </c>
      <c r="F19" s="109">
        <v>200</v>
      </c>
      <c r="G19" s="15">
        <v>10</v>
      </c>
      <c r="H19" s="14" t="s">
        <v>6</v>
      </c>
      <c r="I19" s="25">
        <v>0</v>
      </c>
      <c r="J19" s="16" t="s">
        <v>0</v>
      </c>
      <c r="K19" s="19">
        <f t="shared" si="1"/>
        <v>2000</v>
      </c>
    </row>
    <row r="20" spans="1:11" s="7" customFormat="1" ht="71.25" customHeight="1">
      <c r="A20" s="105" t="s">
        <v>126</v>
      </c>
      <c r="B20" s="106" t="s">
        <v>127</v>
      </c>
      <c r="C20" s="107" t="s">
        <v>121</v>
      </c>
      <c r="D20" s="108" t="s">
        <v>131</v>
      </c>
      <c r="E20" s="130" t="s">
        <v>0</v>
      </c>
      <c r="F20" s="109">
        <v>100</v>
      </c>
      <c r="G20" s="15">
        <v>10</v>
      </c>
      <c r="H20" s="14" t="s">
        <v>6</v>
      </c>
      <c r="I20" s="25">
        <v>0</v>
      </c>
      <c r="J20" s="16" t="s">
        <v>0</v>
      </c>
      <c r="K20" s="19">
        <f t="shared" ref="K20" si="2">F20*G20</f>
        <v>1000</v>
      </c>
    </row>
    <row r="21" spans="1:11" s="7" customFormat="1" ht="160.5" customHeight="1">
      <c r="A21" s="105" t="s">
        <v>103</v>
      </c>
      <c r="B21" s="106" t="s">
        <v>132</v>
      </c>
      <c r="C21" s="107" t="s">
        <v>102</v>
      </c>
      <c r="D21" s="108" t="s">
        <v>135</v>
      </c>
      <c r="E21" s="130" t="s">
        <v>0</v>
      </c>
      <c r="F21" s="109">
        <v>10</v>
      </c>
      <c r="G21" s="15">
        <v>10</v>
      </c>
      <c r="H21" s="14" t="s">
        <v>6</v>
      </c>
      <c r="I21" s="25">
        <v>0</v>
      </c>
      <c r="J21" s="16" t="s">
        <v>0</v>
      </c>
      <c r="K21" s="19">
        <f t="shared" si="0"/>
        <v>100</v>
      </c>
    </row>
    <row r="22" spans="1:11" s="7" customFormat="1" ht="106.5" customHeight="1">
      <c r="A22" s="105" t="s">
        <v>133</v>
      </c>
      <c r="B22" s="106" t="s">
        <v>134</v>
      </c>
      <c r="C22" s="107" t="s">
        <v>27</v>
      </c>
      <c r="D22" s="106" t="s">
        <v>136</v>
      </c>
      <c r="E22" s="130" t="s">
        <v>0</v>
      </c>
      <c r="F22" s="109">
        <v>40</v>
      </c>
      <c r="G22" s="15">
        <v>10</v>
      </c>
      <c r="H22" s="14" t="s">
        <v>6</v>
      </c>
      <c r="I22" s="25">
        <v>0</v>
      </c>
      <c r="J22" s="16" t="s">
        <v>0</v>
      </c>
      <c r="K22" s="19">
        <f t="shared" si="0"/>
        <v>400</v>
      </c>
    </row>
    <row r="23" spans="1:11" s="7" customFormat="1" ht="28.5" customHeight="1">
      <c r="A23" s="155" t="s">
        <v>59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00">
        <f>SUM(K9:K22)</f>
        <v>13870</v>
      </c>
    </row>
    <row r="24" spans="1:11" s="7" customFormat="1" ht="18.75" customHeight="1">
      <c r="A24" s="101"/>
      <c r="B24" s="102"/>
      <c r="C24" s="102"/>
      <c r="D24" s="102"/>
      <c r="E24" s="102"/>
      <c r="F24" s="102"/>
      <c r="G24" s="103"/>
      <c r="H24" s="103"/>
      <c r="I24" s="103"/>
      <c r="J24" s="104"/>
      <c r="K24" s="104"/>
    </row>
    <row r="25" spans="1:11" s="7" customFormat="1" ht="34.5" customHeight="1">
      <c r="A25" s="156" t="s">
        <v>161</v>
      </c>
      <c r="B25" s="156"/>
      <c r="C25" s="156"/>
      <c r="D25" s="156"/>
      <c r="E25" s="156"/>
      <c r="F25" s="156"/>
      <c r="G25" s="156"/>
      <c r="H25" s="156"/>
      <c r="I25" s="156"/>
      <c r="J25" s="17"/>
      <c r="K25" s="17"/>
    </row>
    <row r="26" spans="1:11" s="7" customFormat="1" ht="34.5" customHeight="1">
      <c r="A26" s="140" t="s">
        <v>140</v>
      </c>
      <c r="B26" s="140" t="s">
        <v>155</v>
      </c>
      <c r="C26" s="131"/>
      <c r="D26" s="136"/>
      <c r="E26" s="131"/>
      <c r="F26" s="131"/>
      <c r="G26" s="131"/>
      <c r="H26" s="131"/>
      <c r="I26" s="131"/>
      <c r="J26" s="17"/>
      <c r="K26" s="17"/>
    </row>
    <row r="27" spans="1:11" s="7" customFormat="1" ht="36.75" customHeight="1">
      <c r="A27" s="12" t="s">
        <v>141</v>
      </c>
      <c r="B27" s="5" t="s">
        <v>137</v>
      </c>
      <c r="C27" s="13" t="s">
        <v>8</v>
      </c>
      <c r="D27" s="157" t="s">
        <v>107</v>
      </c>
      <c r="E27" s="21">
        <v>6000</v>
      </c>
      <c r="F27" s="18">
        <v>20</v>
      </c>
      <c r="G27" s="12" t="s">
        <v>0</v>
      </c>
      <c r="H27" s="141">
        <v>0.05</v>
      </c>
      <c r="I27" s="25">
        <v>0</v>
      </c>
      <c r="J27" s="19">
        <f>ROUND((H27*E27)/(1+I27),2)</f>
        <v>300</v>
      </c>
      <c r="K27" s="19">
        <f>J27*F27</f>
        <v>6000</v>
      </c>
    </row>
    <row r="28" spans="1:11" s="7" customFormat="1" ht="36.75" customHeight="1">
      <c r="A28" s="12" t="s">
        <v>142</v>
      </c>
      <c r="B28" s="5" t="s">
        <v>138</v>
      </c>
      <c r="C28" s="13" t="s">
        <v>8</v>
      </c>
      <c r="D28" s="158"/>
      <c r="E28" s="21">
        <v>18000</v>
      </c>
      <c r="F28" s="18">
        <v>30</v>
      </c>
      <c r="G28" s="12" t="s">
        <v>0</v>
      </c>
      <c r="H28" s="141">
        <v>0.05</v>
      </c>
      <c r="I28" s="25">
        <v>0</v>
      </c>
      <c r="J28" s="19">
        <f t="shared" ref="J28" si="3">ROUND((H28*E28)/(1+I28),2)</f>
        <v>900</v>
      </c>
      <c r="K28" s="19">
        <f>J28*F28</f>
        <v>27000</v>
      </c>
    </row>
    <row r="29" spans="1:11" s="7" customFormat="1" ht="36.75" customHeight="1">
      <c r="A29" s="12" t="s">
        <v>143</v>
      </c>
      <c r="B29" s="5" t="s">
        <v>139</v>
      </c>
      <c r="C29" s="13" t="s">
        <v>8</v>
      </c>
      <c r="D29" s="159"/>
      <c r="E29" s="21">
        <v>50000</v>
      </c>
      <c r="F29" s="18">
        <v>8</v>
      </c>
      <c r="G29" s="12" t="s">
        <v>0</v>
      </c>
      <c r="H29" s="141">
        <v>0.05</v>
      </c>
      <c r="I29" s="25">
        <v>0</v>
      </c>
      <c r="J29" s="19">
        <f>ROUND((H29*E29)/(1+I29),2)</f>
        <v>2500</v>
      </c>
      <c r="K29" s="19">
        <f>J29*F29</f>
        <v>20000</v>
      </c>
    </row>
    <row r="30" spans="1:11" s="7" customFormat="1" ht="36.75" customHeight="1">
      <c r="A30" s="140" t="s">
        <v>144</v>
      </c>
      <c r="B30" s="140" t="s">
        <v>156</v>
      </c>
      <c r="C30" s="13"/>
      <c r="D30" s="132"/>
      <c r="E30" s="21"/>
      <c r="F30" s="18"/>
      <c r="G30" s="12"/>
      <c r="H30" s="137"/>
      <c r="I30" s="138"/>
      <c r="J30" s="19"/>
      <c r="K30" s="19"/>
    </row>
    <row r="31" spans="1:11" s="7" customFormat="1" ht="36.75" customHeight="1">
      <c r="A31" s="12" t="s">
        <v>57</v>
      </c>
      <c r="B31" s="5" t="s">
        <v>145</v>
      </c>
      <c r="C31" s="13" t="s">
        <v>8</v>
      </c>
      <c r="D31" s="157" t="s">
        <v>153</v>
      </c>
      <c r="E31" s="21">
        <v>6000</v>
      </c>
      <c r="F31" s="18">
        <v>20</v>
      </c>
      <c r="G31" s="12" t="s">
        <v>0</v>
      </c>
      <c r="H31" s="141">
        <v>0.02</v>
      </c>
      <c r="I31" s="25">
        <v>0</v>
      </c>
      <c r="J31" s="19">
        <f>ROUND((H31*E31)/(1+I31),2)</f>
        <v>120</v>
      </c>
      <c r="K31" s="19">
        <f>J31*F31</f>
        <v>2400</v>
      </c>
    </row>
    <row r="32" spans="1:11" s="7" customFormat="1" ht="36.75" customHeight="1">
      <c r="A32" s="12" t="s">
        <v>58</v>
      </c>
      <c r="B32" s="5" t="s">
        <v>146</v>
      </c>
      <c r="C32" s="13" t="s">
        <v>8</v>
      </c>
      <c r="D32" s="158"/>
      <c r="E32" s="21">
        <v>18000</v>
      </c>
      <c r="F32" s="18">
        <v>30</v>
      </c>
      <c r="G32" s="12" t="s">
        <v>0</v>
      </c>
      <c r="H32" s="141">
        <v>0.02</v>
      </c>
      <c r="I32" s="25">
        <v>0</v>
      </c>
      <c r="J32" s="19">
        <f t="shared" ref="J32:J36" si="4">ROUND((H32*E32)/(1+I32),2)</f>
        <v>360</v>
      </c>
      <c r="K32" s="19">
        <f t="shared" ref="K32:K36" si="5">J32*F32</f>
        <v>10800</v>
      </c>
    </row>
    <row r="33" spans="1:20" s="7" customFormat="1" ht="36.75" customHeight="1">
      <c r="A33" s="12" t="s">
        <v>147</v>
      </c>
      <c r="B33" s="5" t="s">
        <v>148</v>
      </c>
      <c r="C33" s="13" t="s">
        <v>8</v>
      </c>
      <c r="D33" s="159"/>
      <c r="E33" s="21">
        <v>50000</v>
      </c>
      <c r="F33" s="18">
        <v>8</v>
      </c>
      <c r="G33" s="12" t="s">
        <v>0</v>
      </c>
      <c r="H33" s="141">
        <v>0.02</v>
      </c>
      <c r="I33" s="25">
        <v>0</v>
      </c>
      <c r="J33" s="19">
        <f t="shared" si="4"/>
        <v>1000</v>
      </c>
      <c r="K33" s="19">
        <f t="shared" si="5"/>
        <v>8000</v>
      </c>
    </row>
    <row r="34" spans="1:20" s="22" customFormat="1" ht="39.75" customHeight="1">
      <c r="A34" s="140">
        <v>3</v>
      </c>
      <c r="B34" s="140" t="s">
        <v>105</v>
      </c>
      <c r="C34" s="13" t="s">
        <v>8</v>
      </c>
      <c r="D34" s="99"/>
      <c r="E34" s="21">
        <v>4000</v>
      </c>
      <c r="F34" s="18">
        <v>8</v>
      </c>
      <c r="G34" s="12" t="s">
        <v>0</v>
      </c>
      <c r="H34" s="141">
        <v>0.02</v>
      </c>
      <c r="I34" s="25">
        <v>0</v>
      </c>
      <c r="J34" s="19">
        <f t="shared" si="4"/>
        <v>80</v>
      </c>
      <c r="K34" s="19">
        <f t="shared" si="5"/>
        <v>640</v>
      </c>
    </row>
    <row r="35" spans="1:20" s="22" customFormat="1" ht="78" customHeight="1">
      <c r="A35" s="140">
        <v>4</v>
      </c>
      <c r="B35" s="140" t="s">
        <v>28</v>
      </c>
      <c r="C35" s="13" t="s">
        <v>8</v>
      </c>
      <c r="D35" s="99" t="s">
        <v>149</v>
      </c>
      <c r="E35" s="21">
        <v>10000</v>
      </c>
      <c r="F35" s="18">
        <v>25</v>
      </c>
      <c r="G35" s="12" t="s">
        <v>0</v>
      </c>
      <c r="H35" s="141">
        <v>0.02</v>
      </c>
      <c r="I35" s="25">
        <v>0</v>
      </c>
      <c r="J35" s="19">
        <f t="shared" si="4"/>
        <v>200</v>
      </c>
      <c r="K35" s="19">
        <f t="shared" si="5"/>
        <v>5000</v>
      </c>
    </row>
    <row r="36" spans="1:20" s="22" customFormat="1" ht="39.75" customHeight="1">
      <c r="A36" s="140">
        <v>5</v>
      </c>
      <c r="B36" s="140" t="s">
        <v>106</v>
      </c>
      <c r="C36" s="13" t="s">
        <v>8</v>
      </c>
      <c r="D36" s="99" t="s">
        <v>154</v>
      </c>
      <c r="E36" s="21">
        <v>15000</v>
      </c>
      <c r="F36" s="18">
        <v>8</v>
      </c>
      <c r="G36" s="12" t="s">
        <v>0</v>
      </c>
      <c r="H36" s="141">
        <v>0.02</v>
      </c>
      <c r="I36" s="25">
        <v>0</v>
      </c>
      <c r="J36" s="19">
        <f t="shared" si="4"/>
        <v>300</v>
      </c>
      <c r="K36" s="19">
        <f t="shared" si="5"/>
        <v>2400</v>
      </c>
    </row>
    <row r="37" spans="1:20" s="7" customFormat="1" ht="30" customHeight="1">
      <c r="A37" s="149" t="s">
        <v>60</v>
      </c>
      <c r="B37" s="150"/>
      <c r="C37" s="150"/>
      <c r="D37" s="150"/>
      <c r="E37" s="150"/>
      <c r="F37" s="150"/>
      <c r="G37" s="150"/>
      <c r="H37" s="150"/>
      <c r="I37" s="150"/>
      <c r="J37" s="151"/>
      <c r="K37" s="20">
        <f>SUM(K27:K36)</f>
        <v>82240</v>
      </c>
      <c r="L37" s="143"/>
      <c r="M37" s="143"/>
      <c r="N37" s="143"/>
      <c r="O37" s="143"/>
      <c r="P37" s="143"/>
      <c r="Q37" s="143"/>
      <c r="R37" s="143"/>
      <c r="S37" s="143"/>
      <c r="T37" s="143"/>
    </row>
    <row r="38" spans="1:20" s="7" customFormat="1" ht="30" customHeight="1">
      <c r="A38" s="149" t="s">
        <v>9</v>
      </c>
      <c r="B38" s="150"/>
      <c r="C38" s="150"/>
      <c r="D38" s="150"/>
      <c r="E38" s="150"/>
      <c r="F38" s="150"/>
      <c r="G38" s="150"/>
      <c r="H38" s="150"/>
      <c r="I38" s="150"/>
      <c r="J38" s="151"/>
      <c r="K38" s="24">
        <f>K37+K23</f>
        <v>96110</v>
      </c>
      <c r="L38" s="143"/>
      <c r="M38" s="143"/>
      <c r="N38" s="143"/>
      <c r="O38" s="143"/>
      <c r="P38" s="143"/>
      <c r="Q38" s="143"/>
      <c r="R38" s="143"/>
      <c r="S38" s="143"/>
      <c r="T38" s="143"/>
    </row>
    <row r="39" spans="1:20" s="7" customFormat="1" ht="43.5" customHeight="1">
      <c r="A39" s="148" t="s">
        <v>20</v>
      </c>
      <c r="B39" s="148"/>
      <c r="C39" s="148"/>
      <c r="D39" s="148"/>
      <c r="E39" s="148"/>
      <c r="F39" s="148"/>
      <c r="G39" s="148"/>
      <c r="H39" s="148"/>
      <c r="I39" s="148"/>
      <c r="J39" s="148"/>
    </row>
    <row r="40" spans="1:20" ht="114.75" customHeight="1">
      <c r="A40" s="145" t="s">
        <v>108</v>
      </c>
      <c r="B40" s="146"/>
      <c r="C40" s="146"/>
      <c r="D40" s="146"/>
      <c r="E40" s="146"/>
      <c r="F40" s="146"/>
      <c r="G40" s="146"/>
      <c r="H40" s="146"/>
      <c r="I40" s="146"/>
      <c r="J40" s="146"/>
      <c r="K40" s="146"/>
    </row>
    <row r="41" spans="1:20" s="28" customFormat="1" ht="24.75" customHeight="1">
      <c r="A41" s="26"/>
      <c r="B41" s="27"/>
      <c r="D41" s="31"/>
      <c r="G41" s="144"/>
      <c r="H41" s="144"/>
      <c r="I41" s="29"/>
    </row>
    <row r="42" spans="1:20" s="29" customFormat="1" ht="24.75" customHeight="1">
      <c r="A42" s="26"/>
      <c r="B42" s="29" t="s">
        <v>15</v>
      </c>
      <c r="D42" s="29" t="s">
        <v>16</v>
      </c>
      <c r="G42" s="147" t="s">
        <v>17</v>
      </c>
      <c r="H42" s="147"/>
    </row>
    <row r="43" spans="1:20" s="28" customFormat="1" ht="24.75" customHeight="1">
      <c r="A43" s="26"/>
      <c r="B43" s="30" t="s">
        <v>18</v>
      </c>
      <c r="C43" s="29"/>
      <c r="D43" s="29"/>
      <c r="E43" s="29"/>
    </row>
  </sheetData>
  <protectedRanges>
    <protectedRange sqref="A41:B43 G41:H42 C43:G43 D41:D42" name="Диапазон2_1"/>
  </protectedRanges>
  <mergeCells count="28">
    <mergeCell ref="K5:K6"/>
    <mergeCell ref="D5:D6"/>
    <mergeCell ref="J1:K1"/>
    <mergeCell ref="A3:K3"/>
    <mergeCell ref="A4:K4"/>
    <mergeCell ref="A5:B6"/>
    <mergeCell ref="C5:C6"/>
    <mergeCell ref="E5:E6"/>
    <mergeCell ref="F5:F6"/>
    <mergeCell ref="G5:G6"/>
    <mergeCell ref="I5:I6"/>
    <mergeCell ref="A2:K2"/>
    <mergeCell ref="H5:H6"/>
    <mergeCell ref="J5:J6"/>
    <mergeCell ref="A8:J8"/>
    <mergeCell ref="A23:J23"/>
    <mergeCell ref="A37:J37"/>
    <mergeCell ref="A25:I25"/>
    <mergeCell ref="D27:D29"/>
    <mergeCell ref="D31:D33"/>
    <mergeCell ref="D13:D15"/>
    <mergeCell ref="L37:T37"/>
    <mergeCell ref="L38:T38"/>
    <mergeCell ref="G41:H41"/>
    <mergeCell ref="A40:K40"/>
    <mergeCell ref="G42:H42"/>
    <mergeCell ref="A39:J39"/>
    <mergeCell ref="A38:J38"/>
  </mergeCells>
  <pageMargins left="0.69930555555555596" right="0.69930555555555596" top="0.75" bottom="0.75" header="0.3" footer="0.3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view="pageBreakPreview" topLeftCell="A19" zoomScale="75" zoomScaleNormal="100" zoomScaleSheetLayoutView="75" workbookViewId="0">
      <selection activeCell="B21" sqref="B21"/>
    </sheetView>
  </sheetViews>
  <sheetFormatPr defaultColWidth="9" defaultRowHeight="15.75"/>
  <cols>
    <col min="1" max="1" width="5.85546875" style="4" customWidth="1"/>
    <col min="2" max="2" width="52.28515625" style="2" customWidth="1"/>
    <col min="3" max="3" width="16.5703125" style="2" customWidth="1"/>
    <col min="4" max="4" width="65.140625" style="2" customWidth="1"/>
    <col min="5" max="6" width="23.28515625" style="2" customWidth="1"/>
    <col min="7" max="8" width="20.140625" style="2" customWidth="1"/>
    <col min="9" max="9" width="20" style="2" customWidth="1"/>
    <col min="10" max="10" width="16.7109375" style="2" customWidth="1"/>
    <col min="11" max="11" width="19.85546875" style="2" customWidth="1"/>
    <col min="12" max="12" width="17" style="2" customWidth="1"/>
    <col min="13" max="16384" width="9" style="2"/>
  </cols>
  <sheetData>
    <row r="1" spans="1:12" ht="44.25" customHeight="1">
      <c r="A1" s="3"/>
      <c r="B1" s="23"/>
      <c r="C1" s="1"/>
      <c r="D1" s="1"/>
      <c r="E1" s="1"/>
      <c r="K1" s="167" t="s">
        <v>110</v>
      </c>
      <c r="L1" s="167"/>
    </row>
    <row r="2" spans="1:12" ht="74.25" customHeight="1">
      <c r="A2" s="170" t="s">
        <v>158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2" ht="74.25" customHeight="1">
      <c r="A3" s="168" t="s">
        <v>11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1:12" ht="57.75" customHeight="1">
      <c r="A4" s="169" t="s">
        <v>13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</row>
    <row r="5" spans="1:12" s="6" customFormat="1" ht="54.75" customHeight="1">
      <c r="A5" s="163" t="s">
        <v>1</v>
      </c>
      <c r="B5" s="163"/>
      <c r="C5" s="163" t="s">
        <v>2</v>
      </c>
      <c r="D5" s="165" t="s">
        <v>3</v>
      </c>
      <c r="E5" s="164" t="s">
        <v>21</v>
      </c>
      <c r="F5" s="163" t="s">
        <v>23</v>
      </c>
      <c r="G5" s="163" t="s">
        <v>4</v>
      </c>
      <c r="H5" s="163" t="s">
        <v>150</v>
      </c>
      <c r="I5" s="163" t="s">
        <v>5</v>
      </c>
      <c r="J5" s="163" t="s">
        <v>14</v>
      </c>
      <c r="K5" s="163" t="s">
        <v>24</v>
      </c>
      <c r="L5" s="163" t="s">
        <v>151</v>
      </c>
    </row>
    <row r="6" spans="1:12" s="7" customFormat="1" ht="59.25" customHeight="1">
      <c r="A6" s="164"/>
      <c r="B6" s="164"/>
      <c r="C6" s="164"/>
      <c r="D6" s="166"/>
      <c r="E6" s="171"/>
      <c r="F6" s="164"/>
      <c r="G6" s="164"/>
      <c r="H6" s="164"/>
      <c r="I6" s="164"/>
      <c r="J6" s="164"/>
      <c r="K6" s="164"/>
      <c r="L6" s="164"/>
    </row>
    <row r="7" spans="1:12" s="7" customFormat="1" ht="17.25" customHeight="1">
      <c r="A7" s="8"/>
      <c r="B7" s="9"/>
      <c r="C7" s="10"/>
      <c r="D7" s="10"/>
      <c r="E7" s="10"/>
      <c r="F7" s="10"/>
      <c r="G7" s="10"/>
      <c r="H7" s="11"/>
      <c r="I7" s="11"/>
      <c r="J7" s="11"/>
      <c r="K7" s="11"/>
      <c r="L7" s="11"/>
    </row>
    <row r="8" spans="1:12" s="7" customFormat="1" ht="39.75" customHeight="1">
      <c r="A8" s="152" t="s">
        <v>26</v>
      </c>
      <c r="B8" s="153"/>
      <c r="C8" s="153"/>
      <c r="D8" s="153"/>
      <c r="E8" s="153"/>
      <c r="F8" s="153"/>
      <c r="G8" s="153"/>
      <c r="H8" s="153"/>
      <c r="I8" s="153"/>
      <c r="J8" s="153"/>
      <c r="K8" s="154"/>
      <c r="L8" s="17"/>
    </row>
    <row r="9" spans="1:12" s="7" customFormat="1" ht="45" customHeight="1">
      <c r="A9" s="12">
        <v>1</v>
      </c>
      <c r="B9" s="5" t="s">
        <v>91</v>
      </c>
      <c r="C9" s="13"/>
      <c r="D9" s="5"/>
      <c r="E9" s="5"/>
      <c r="F9" s="130"/>
      <c r="G9" s="18"/>
      <c r="H9" s="16"/>
      <c r="I9" s="14"/>
      <c r="J9" s="138"/>
      <c r="K9" s="16"/>
      <c r="L9" s="19"/>
    </row>
    <row r="10" spans="1:12" s="7" customFormat="1" ht="45" customHeight="1">
      <c r="A10" s="12" t="s">
        <v>92</v>
      </c>
      <c r="B10" s="5" t="s">
        <v>111</v>
      </c>
      <c r="C10" s="13" t="s">
        <v>7</v>
      </c>
      <c r="D10" s="5" t="s">
        <v>113</v>
      </c>
      <c r="E10" s="5" t="s">
        <v>22</v>
      </c>
      <c r="F10" s="130" t="s">
        <v>0</v>
      </c>
      <c r="G10" s="18">
        <v>10</v>
      </c>
      <c r="H10" s="15">
        <v>10</v>
      </c>
      <c r="I10" s="14" t="s">
        <v>6</v>
      </c>
      <c r="J10" s="25">
        <v>0</v>
      </c>
      <c r="K10" s="16" t="s">
        <v>0</v>
      </c>
      <c r="L10" s="19">
        <f t="shared" ref="L10:L22" si="0">G10*H10</f>
        <v>100</v>
      </c>
    </row>
    <row r="11" spans="1:12" s="7" customFormat="1" ht="65.25" customHeight="1">
      <c r="A11" s="12" t="s">
        <v>93</v>
      </c>
      <c r="B11" s="5" t="s">
        <v>112</v>
      </c>
      <c r="C11" s="13" t="s">
        <v>94</v>
      </c>
      <c r="D11" s="5" t="s">
        <v>104</v>
      </c>
      <c r="E11" s="5" t="s">
        <v>22</v>
      </c>
      <c r="F11" s="130" t="s">
        <v>0</v>
      </c>
      <c r="G11" s="18">
        <v>2</v>
      </c>
      <c r="H11" s="15">
        <v>10</v>
      </c>
      <c r="I11" s="14" t="s">
        <v>6</v>
      </c>
      <c r="J11" s="25">
        <v>0</v>
      </c>
      <c r="K11" s="16" t="s">
        <v>0</v>
      </c>
      <c r="L11" s="19">
        <f t="shared" si="0"/>
        <v>20</v>
      </c>
    </row>
    <row r="12" spans="1:12" s="7" customFormat="1" ht="45" customHeight="1">
      <c r="A12" s="105" t="s">
        <v>95</v>
      </c>
      <c r="B12" s="106" t="s">
        <v>96</v>
      </c>
      <c r="C12" s="107"/>
      <c r="D12" s="106"/>
      <c r="E12" s="106"/>
      <c r="F12" s="130"/>
      <c r="G12" s="109"/>
      <c r="H12" s="16"/>
      <c r="I12" s="14"/>
      <c r="J12" s="138"/>
      <c r="K12" s="16"/>
      <c r="L12" s="19"/>
    </row>
    <row r="13" spans="1:12" s="7" customFormat="1" ht="71.25" customHeight="1">
      <c r="A13" s="105" t="s">
        <v>97</v>
      </c>
      <c r="B13" s="106" t="s">
        <v>114</v>
      </c>
      <c r="C13" s="107" t="s">
        <v>98</v>
      </c>
      <c r="D13" s="160" t="s">
        <v>117</v>
      </c>
      <c r="E13" s="5" t="s">
        <v>22</v>
      </c>
      <c r="F13" s="130" t="s">
        <v>0</v>
      </c>
      <c r="G13" s="109">
        <v>7</v>
      </c>
      <c r="H13" s="15">
        <v>10</v>
      </c>
      <c r="I13" s="14" t="s">
        <v>6</v>
      </c>
      <c r="J13" s="25">
        <v>0</v>
      </c>
      <c r="K13" s="16" t="s">
        <v>0</v>
      </c>
      <c r="L13" s="19">
        <f t="shared" si="0"/>
        <v>70</v>
      </c>
    </row>
    <row r="14" spans="1:12" s="7" customFormat="1" ht="71.25" customHeight="1">
      <c r="A14" s="105" t="s">
        <v>99</v>
      </c>
      <c r="B14" s="106" t="s">
        <v>115</v>
      </c>
      <c r="C14" s="107" t="s">
        <v>98</v>
      </c>
      <c r="D14" s="161"/>
      <c r="E14" s="5" t="s">
        <v>22</v>
      </c>
      <c r="F14" s="130" t="s">
        <v>0</v>
      </c>
      <c r="G14" s="109">
        <v>10</v>
      </c>
      <c r="H14" s="15">
        <v>10</v>
      </c>
      <c r="I14" s="14" t="s">
        <v>6</v>
      </c>
      <c r="J14" s="25">
        <v>0</v>
      </c>
      <c r="K14" s="16" t="s">
        <v>0</v>
      </c>
      <c r="L14" s="19">
        <f t="shared" si="0"/>
        <v>100</v>
      </c>
    </row>
    <row r="15" spans="1:12" s="7" customFormat="1" ht="71.25" customHeight="1">
      <c r="A15" s="105" t="s">
        <v>100</v>
      </c>
      <c r="B15" s="106" t="s">
        <v>116</v>
      </c>
      <c r="C15" s="107" t="s">
        <v>98</v>
      </c>
      <c r="D15" s="162"/>
      <c r="E15" s="5" t="s">
        <v>22</v>
      </c>
      <c r="F15" s="130" t="s">
        <v>0</v>
      </c>
      <c r="G15" s="109">
        <v>8</v>
      </c>
      <c r="H15" s="15">
        <v>10</v>
      </c>
      <c r="I15" s="14" t="s">
        <v>6</v>
      </c>
      <c r="J15" s="25">
        <v>0</v>
      </c>
      <c r="K15" s="16" t="s">
        <v>0</v>
      </c>
      <c r="L15" s="19">
        <f t="shared" si="0"/>
        <v>80</v>
      </c>
    </row>
    <row r="16" spans="1:12" s="7" customFormat="1" ht="45" customHeight="1">
      <c r="A16" s="105" t="s">
        <v>101</v>
      </c>
      <c r="B16" s="106" t="s">
        <v>118</v>
      </c>
      <c r="C16" s="107"/>
      <c r="D16" s="106"/>
      <c r="E16" s="106"/>
      <c r="F16" s="130"/>
      <c r="G16" s="109"/>
      <c r="H16" s="16"/>
      <c r="I16" s="14"/>
      <c r="J16" s="138"/>
      <c r="K16" s="16"/>
      <c r="L16" s="19"/>
    </row>
    <row r="17" spans="1:12" s="7" customFormat="1" ht="71.25" customHeight="1">
      <c r="A17" s="105" t="s">
        <v>119</v>
      </c>
      <c r="B17" s="106" t="s">
        <v>120</v>
      </c>
      <c r="C17" s="107" t="s">
        <v>121</v>
      </c>
      <c r="D17" s="108" t="s">
        <v>128</v>
      </c>
      <c r="E17" s="5" t="s">
        <v>22</v>
      </c>
      <c r="F17" s="130" t="s">
        <v>0</v>
      </c>
      <c r="G17" s="109">
        <v>400</v>
      </c>
      <c r="H17" s="15">
        <v>10</v>
      </c>
      <c r="I17" s="14" t="s">
        <v>6</v>
      </c>
      <c r="J17" s="25">
        <v>0</v>
      </c>
      <c r="K17" s="16" t="s">
        <v>0</v>
      </c>
      <c r="L17" s="19">
        <f t="shared" ref="L17:L20" si="1">G17*H17</f>
        <v>4000</v>
      </c>
    </row>
    <row r="18" spans="1:12" s="7" customFormat="1" ht="71.25" customHeight="1">
      <c r="A18" s="105" t="s">
        <v>122</v>
      </c>
      <c r="B18" s="106" t="s">
        <v>123</v>
      </c>
      <c r="C18" s="107" t="s">
        <v>121</v>
      </c>
      <c r="D18" s="108" t="s">
        <v>129</v>
      </c>
      <c r="E18" s="5" t="s">
        <v>22</v>
      </c>
      <c r="F18" s="130" t="s">
        <v>0</v>
      </c>
      <c r="G18" s="109">
        <v>600</v>
      </c>
      <c r="H18" s="15">
        <v>10</v>
      </c>
      <c r="I18" s="14" t="s">
        <v>6</v>
      </c>
      <c r="J18" s="25">
        <v>0</v>
      </c>
      <c r="K18" s="16" t="s">
        <v>0</v>
      </c>
      <c r="L18" s="19">
        <f t="shared" si="1"/>
        <v>6000</v>
      </c>
    </row>
    <row r="19" spans="1:12" s="7" customFormat="1" ht="71.25" customHeight="1">
      <c r="A19" s="105" t="s">
        <v>124</v>
      </c>
      <c r="B19" s="106" t="s">
        <v>125</v>
      </c>
      <c r="C19" s="107" t="s">
        <v>121</v>
      </c>
      <c r="D19" s="108" t="s">
        <v>130</v>
      </c>
      <c r="E19" s="5" t="s">
        <v>22</v>
      </c>
      <c r="F19" s="130" t="s">
        <v>0</v>
      </c>
      <c r="G19" s="109">
        <v>200</v>
      </c>
      <c r="H19" s="15">
        <v>10</v>
      </c>
      <c r="I19" s="14" t="s">
        <v>6</v>
      </c>
      <c r="J19" s="25">
        <v>0</v>
      </c>
      <c r="K19" s="16" t="s">
        <v>0</v>
      </c>
      <c r="L19" s="19">
        <f t="shared" si="1"/>
        <v>2000</v>
      </c>
    </row>
    <row r="20" spans="1:12" s="7" customFormat="1" ht="71.25" customHeight="1">
      <c r="A20" s="105" t="s">
        <v>126</v>
      </c>
      <c r="B20" s="106" t="s">
        <v>127</v>
      </c>
      <c r="C20" s="107" t="s">
        <v>121</v>
      </c>
      <c r="D20" s="108" t="s">
        <v>131</v>
      </c>
      <c r="E20" s="5" t="s">
        <v>22</v>
      </c>
      <c r="F20" s="130" t="s">
        <v>0</v>
      </c>
      <c r="G20" s="109">
        <v>100</v>
      </c>
      <c r="H20" s="15">
        <v>10</v>
      </c>
      <c r="I20" s="14" t="s">
        <v>6</v>
      </c>
      <c r="J20" s="25">
        <v>0</v>
      </c>
      <c r="K20" s="16" t="s">
        <v>0</v>
      </c>
      <c r="L20" s="19">
        <f t="shared" si="1"/>
        <v>1000</v>
      </c>
    </row>
    <row r="21" spans="1:12" s="7" customFormat="1" ht="160.5" customHeight="1">
      <c r="A21" s="105" t="s">
        <v>103</v>
      </c>
      <c r="B21" s="106" t="s">
        <v>132</v>
      </c>
      <c r="C21" s="107" t="s">
        <v>102</v>
      </c>
      <c r="D21" s="108" t="s">
        <v>135</v>
      </c>
      <c r="E21" s="5" t="s">
        <v>22</v>
      </c>
      <c r="F21" s="130" t="s">
        <v>0</v>
      </c>
      <c r="G21" s="109">
        <v>10</v>
      </c>
      <c r="H21" s="15">
        <v>10</v>
      </c>
      <c r="I21" s="14" t="s">
        <v>6</v>
      </c>
      <c r="J21" s="25">
        <v>0</v>
      </c>
      <c r="K21" s="16" t="s">
        <v>0</v>
      </c>
      <c r="L21" s="19">
        <f t="shared" si="0"/>
        <v>100</v>
      </c>
    </row>
    <row r="22" spans="1:12" s="7" customFormat="1" ht="106.5" customHeight="1">
      <c r="A22" s="105" t="s">
        <v>133</v>
      </c>
      <c r="B22" s="106" t="s">
        <v>134</v>
      </c>
      <c r="C22" s="107" t="s">
        <v>27</v>
      </c>
      <c r="D22" s="106" t="s">
        <v>136</v>
      </c>
      <c r="E22" s="5" t="s">
        <v>22</v>
      </c>
      <c r="F22" s="130" t="s">
        <v>0</v>
      </c>
      <c r="G22" s="109">
        <v>40</v>
      </c>
      <c r="H22" s="15">
        <v>10</v>
      </c>
      <c r="I22" s="14" t="s">
        <v>6</v>
      </c>
      <c r="J22" s="25">
        <v>0</v>
      </c>
      <c r="K22" s="16" t="s">
        <v>0</v>
      </c>
      <c r="L22" s="19">
        <f t="shared" si="0"/>
        <v>400</v>
      </c>
    </row>
    <row r="23" spans="1:12" s="7" customFormat="1" ht="28.5" customHeight="1">
      <c r="A23" s="155" t="s">
        <v>59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00">
        <f>SUM(L9:L22)</f>
        <v>13870</v>
      </c>
    </row>
    <row r="24" spans="1:12" s="7" customFormat="1" ht="18.75" customHeight="1">
      <c r="A24" s="101"/>
      <c r="B24" s="102"/>
      <c r="C24" s="102"/>
      <c r="D24" s="102"/>
      <c r="E24" s="102"/>
      <c r="F24" s="102"/>
      <c r="G24" s="102"/>
      <c r="H24" s="103"/>
      <c r="I24" s="103"/>
      <c r="J24" s="103"/>
      <c r="K24" s="104"/>
      <c r="L24" s="104"/>
    </row>
    <row r="25" spans="1:12" s="7" customFormat="1" ht="34.5" customHeight="1">
      <c r="A25" s="156" t="s">
        <v>161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7"/>
      <c r="L25" s="17"/>
    </row>
    <row r="26" spans="1:12" s="7" customFormat="1" ht="34.5" customHeight="1">
      <c r="A26" s="140" t="s">
        <v>140</v>
      </c>
      <c r="B26" s="140" t="s">
        <v>155</v>
      </c>
      <c r="C26" s="131"/>
      <c r="D26" s="136"/>
      <c r="E26" s="136"/>
      <c r="F26" s="131"/>
      <c r="G26" s="131"/>
      <c r="H26" s="131"/>
      <c r="I26" s="131"/>
      <c r="J26" s="131"/>
      <c r="K26" s="17"/>
      <c r="L26" s="17"/>
    </row>
    <row r="27" spans="1:12" s="7" customFormat="1" ht="36.75" customHeight="1">
      <c r="A27" s="12" t="s">
        <v>141</v>
      </c>
      <c r="B27" s="5" t="s">
        <v>137</v>
      </c>
      <c r="C27" s="13" t="s">
        <v>8</v>
      </c>
      <c r="D27" s="157" t="s">
        <v>107</v>
      </c>
      <c r="E27" s="18" t="s">
        <v>109</v>
      </c>
      <c r="F27" s="21">
        <f>6000/2.9999</f>
        <v>2000.066668888963</v>
      </c>
      <c r="G27" s="18">
        <v>20</v>
      </c>
      <c r="H27" s="12" t="s">
        <v>0</v>
      </c>
      <c r="I27" s="141">
        <v>0.05</v>
      </c>
      <c r="J27" s="25">
        <v>0</v>
      </c>
      <c r="K27" s="19">
        <f>ROUND((I27*F27)/(1+J27),2)</f>
        <v>100</v>
      </c>
      <c r="L27" s="19">
        <f>K27*G27</f>
        <v>2000</v>
      </c>
    </row>
    <row r="28" spans="1:12" s="7" customFormat="1" ht="36.75" customHeight="1">
      <c r="A28" s="12" t="s">
        <v>142</v>
      </c>
      <c r="B28" s="5" t="s">
        <v>138</v>
      </c>
      <c r="C28" s="13" t="s">
        <v>8</v>
      </c>
      <c r="D28" s="158"/>
      <c r="E28" s="18" t="s">
        <v>109</v>
      </c>
      <c r="F28" s="21">
        <f>18000/2.9999</f>
        <v>6000.2000066668897</v>
      </c>
      <c r="G28" s="18">
        <v>30</v>
      </c>
      <c r="H28" s="12" t="s">
        <v>0</v>
      </c>
      <c r="I28" s="141">
        <v>0.05</v>
      </c>
      <c r="J28" s="25">
        <v>0</v>
      </c>
      <c r="K28" s="19">
        <f t="shared" ref="K28" si="2">ROUND((I28*F28)/(1+J28),2)</f>
        <v>300.01</v>
      </c>
      <c r="L28" s="19">
        <f>K28*G28</f>
        <v>9000.2999999999993</v>
      </c>
    </row>
    <row r="29" spans="1:12" s="7" customFormat="1" ht="36.75" customHeight="1">
      <c r="A29" s="12" t="s">
        <v>143</v>
      </c>
      <c r="B29" s="5" t="s">
        <v>139</v>
      </c>
      <c r="C29" s="13" t="s">
        <v>8</v>
      </c>
      <c r="D29" s="159"/>
      <c r="E29" s="18" t="s">
        <v>109</v>
      </c>
      <c r="F29" s="21">
        <f>50000/2.9999</f>
        <v>16667.222240741361</v>
      </c>
      <c r="G29" s="18">
        <v>8</v>
      </c>
      <c r="H29" s="12" t="s">
        <v>0</v>
      </c>
      <c r="I29" s="141">
        <v>0.05</v>
      </c>
      <c r="J29" s="25">
        <v>0</v>
      </c>
      <c r="K29" s="19">
        <f>ROUND((I29*F29)/(1+J29),2)</f>
        <v>833.36</v>
      </c>
      <c r="L29" s="19">
        <f>K29*G29</f>
        <v>6666.88</v>
      </c>
    </row>
    <row r="30" spans="1:12" s="7" customFormat="1" ht="36.75" customHeight="1">
      <c r="A30" s="140" t="s">
        <v>144</v>
      </c>
      <c r="B30" s="140" t="s">
        <v>156</v>
      </c>
      <c r="C30" s="13"/>
      <c r="D30" s="132"/>
      <c r="E30" s="132"/>
      <c r="F30" s="21"/>
      <c r="G30" s="18"/>
      <c r="H30" s="12"/>
      <c r="I30" s="137"/>
      <c r="J30" s="138"/>
      <c r="K30" s="19"/>
      <c r="L30" s="19"/>
    </row>
    <row r="31" spans="1:12" s="7" customFormat="1" ht="36.75" customHeight="1">
      <c r="A31" s="12" t="s">
        <v>57</v>
      </c>
      <c r="B31" s="5" t="s">
        <v>145</v>
      </c>
      <c r="C31" s="13" t="s">
        <v>8</v>
      </c>
      <c r="D31" s="157" t="s">
        <v>153</v>
      </c>
      <c r="E31" s="18" t="s">
        <v>109</v>
      </c>
      <c r="F31" s="21">
        <f>6000/2.9999</f>
        <v>2000.066668888963</v>
      </c>
      <c r="G31" s="18">
        <v>20</v>
      </c>
      <c r="H31" s="12" t="s">
        <v>0</v>
      </c>
      <c r="I31" s="141">
        <v>0.02</v>
      </c>
      <c r="J31" s="25">
        <v>0</v>
      </c>
      <c r="K31" s="19">
        <f>ROUND((I31*F31)/(1+J31),2)</f>
        <v>40</v>
      </c>
      <c r="L31" s="19">
        <f>K31*G31</f>
        <v>800</v>
      </c>
    </row>
    <row r="32" spans="1:12" s="7" customFormat="1" ht="36.75" customHeight="1">
      <c r="A32" s="12" t="s">
        <v>58</v>
      </c>
      <c r="B32" s="5" t="s">
        <v>146</v>
      </c>
      <c r="C32" s="13" t="s">
        <v>8</v>
      </c>
      <c r="D32" s="158"/>
      <c r="E32" s="18" t="s">
        <v>109</v>
      </c>
      <c r="F32" s="21">
        <f>18000/2.9999</f>
        <v>6000.2000066668897</v>
      </c>
      <c r="G32" s="18">
        <v>30</v>
      </c>
      <c r="H32" s="12" t="s">
        <v>0</v>
      </c>
      <c r="I32" s="141">
        <v>0.02</v>
      </c>
      <c r="J32" s="25">
        <v>0</v>
      </c>
      <c r="K32" s="19">
        <f t="shared" ref="K32:K36" si="3">ROUND((I32*F32)/(1+J32),2)</f>
        <v>120</v>
      </c>
      <c r="L32" s="19">
        <f t="shared" ref="L32:L36" si="4">K32*G32</f>
        <v>3600</v>
      </c>
    </row>
    <row r="33" spans="1:21" s="7" customFormat="1" ht="36.75" customHeight="1">
      <c r="A33" s="12" t="s">
        <v>147</v>
      </c>
      <c r="B33" s="5" t="s">
        <v>148</v>
      </c>
      <c r="C33" s="13" t="s">
        <v>8</v>
      </c>
      <c r="D33" s="159"/>
      <c r="E33" s="18" t="s">
        <v>109</v>
      </c>
      <c r="F33" s="21">
        <f>50000/2.9999</f>
        <v>16667.222240741361</v>
      </c>
      <c r="G33" s="18">
        <v>8</v>
      </c>
      <c r="H33" s="12" t="s">
        <v>0</v>
      </c>
      <c r="I33" s="141">
        <v>0.02</v>
      </c>
      <c r="J33" s="25">
        <v>0</v>
      </c>
      <c r="K33" s="19">
        <f t="shared" si="3"/>
        <v>333.34</v>
      </c>
      <c r="L33" s="19">
        <f t="shared" si="4"/>
        <v>2666.72</v>
      </c>
    </row>
    <row r="34" spans="1:21" s="22" customFormat="1" ht="39.75" customHeight="1">
      <c r="A34" s="140">
        <v>3</v>
      </c>
      <c r="B34" s="140" t="s">
        <v>105</v>
      </c>
      <c r="C34" s="13" t="s">
        <v>8</v>
      </c>
      <c r="D34" s="99"/>
      <c r="E34" s="18" t="s">
        <v>109</v>
      </c>
      <c r="F34" s="21">
        <f>4000/2.9999</f>
        <v>1333.3777792593087</v>
      </c>
      <c r="G34" s="18">
        <v>8</v>
      </c>
      <c r="H34" s="12" t="s">
        <v>0</v>
      </c>
      <c r="I34" s="141">
        <v>0.02</v>
      </c>
      <c r="J34" s="25">
        <v>0</v>
      </c>
      <c r="K34" s="19">
        <f t="shared" si="3"/>
        <v>26.67</v>
      </c>
      <c r="L34" s="19">
        <f t="shared" si="4"/>
        <v>213.36</v>
      </c>
    </row>
    <row r="35" spans="1:21" s="22" customFormat="1" ht="78" customHeight="1">
      <c r="A35" s="140">
        <v>4</v>
      </c>
      <c r="B35" s="140" t="s">
        <v>28</v>
      </c>
      <c r="C35" s="13" t="s">
        <v>8</v>
      </c>
      <c r="D35" s="99" t="s">
        <v>149</v>
      </c>
      <c r="E35" s="18" t="s">
        <v>109</v>
      </c>
      <c r="F35" s="21">
        <f>10000/2.9999</f>
        <v>3333.4444481482719</v>
      </c>
      <c r="G35" s="18">
        <v>25</v>
      </c>
      <c r="H35" s="12" t="s">
        <v>0</v>
      </c>
      <c r="I35" s="141">
        <v>0.02</v>
      </c>
      <c r="J35" s="25">
        <v>0</v>
      </c>
      <c r="K35" s="19">
        <f t="shared" si="3"/>
        <v>66.67</v>
      </c>
      <c r="L35" s="19">
        <f t="shared" si="4"/>
        <v>1666.75</v>
      </c>
    </row>
    <row r="36" spans="1:21" s="22" customFormat="1" ht="39.75" customHeight="1">
      <c r="A36" s="140">
        <v>5</v>
      </c>
      <c r="B36" s="140" t="s">
        <v>106</v>
      </c>
      <c r="C36" s="13" t="s">
        <v>8</v>
      </c>
      <c r="D36" s="99" t="s">
        <v>154</v>
      </c>
      <c r="E36" s="18" t="s">
        <v>109</v>
      </c>
      <c r="F36" s="21">
        <f>15000/2.9999</f>
        <v>5000.1666722224081</v>
      </c>
      <c r="G36" s="18">
        <v>8</v>
      </c>
      <c r="H36" s="12" t="s">
        <v>0</v>
      </c>
      <c r="I36" s="141">
        <v>0.02</v>
      </c>
      <c r="J36" s="25">
        <v>0</v>
      </c>
      <c r="K36" s="19">
        <f t="shared" si="3"/>
        <v>100</v>
      </c>
      <c r="L36" s="19">
        <f t="shared" si="4"/>
        <v>800</v>
      </c>
    </row>
    <row r="37" spans="1:21" s="7" customFormat="1" ht="30" customHeight="1">
      <c r="A37" s="149" t="s">
        <v>60</v>
      </c>
      <c r="B37" s="150"/>
      <c r="C37" s="150"/>
      <c r="D37" s="150"/>
      <c r="E37" s="150"/>
      <c r="F37" s="150"/>
      <c r="G37" s="150"/>
      <c r="H37" s="150"/>
      <c r="I37" s="150"/>
      <c r="J37" s="150"/>
      <c r="K37" s="151"/>
      <c r="L37" s="20">
        <f>SUM(L27:L36)</f>
        <v>27414.010000000002</v>
      </c>
      <c r="M37" s="143"/>
      <c r="N37" s="143"/>
      <c r="O37" s="143"/>
      <c r="P37" s="143"/>
      <c r="Q37" s="143"/>
      <c r="R37" s="143"/>
      <c r="S37" s="143"/>
      <c r="T37" s="143"/>
      <c r="U37" s="143"/>
    </row>
    <row r="38" spans="1:21" s="7" customFormat="1" ht="30" customHeight="1">
      <c r="A38" s="149" t="s">
        <v>9</v>
      </c>
      <c r="B38" s="150"/>
      <c r="C38" s="150"/>
      <c r="D38" s="150"/>
      <c r="E38" s="150"/>
      <c r="F38" s="150"/>
      <c r="G38" s="150"/>
      <c r="H38" s="150"/>
      <c r="I38" s="150"/>
      <c r="J38" s="150"/>
      <c r="K38" s="151"/>
      <c r="L38" s="24">
        <f>L37+L23</f>
        <v>41284.01</v>
      </c>
      <c r="M38" s="143"/>
      <c r="N38" s="143"/>
      <c r="O38" s="143"/>
      <c r="P38" s="143"/>
      <c r="Q38" s="143"/>
      <c r="R38" s="143"/>
      <c r="S38" s="143"/>
      <c r="T38" s="143"/>
      <c r="U38" s="143"/>
    </row>
    <row r="39" spans="1:21" s="7" customFormat="1" ht="115.5" customHeight="1">
      <c r="A39" s="172" t="s">
        <v>152</v>
      </c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</row>
    <row r="40" spans="1:21" ht="114.75" customHeight="1">
      <c r="A40" s="145" t="s">
        <v>108</v>
      </c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</row>
    <row r="41" spans="1:21" s="28" customFormat="1" ht="24.75" customHeight="1">
      <c r="A41" s="26"/>
      <c r="B41" s="27"/>
      <c r="D41" s="133"/>
      <c r="E41" s="139"/>
      <c r="H41" s="144"/>
      <c r="I41" s="144"/>
      <c r="J41" s="29"/>
    </row>
    <row r="42" spans="1:21" s="29" customFormat="1" ht="24.75" customHeight="1">
      <c r="A42" s="26"/>
      <c r="B42" s="29" t="s">
        <v>15</v>
      </c>
      <c r="D42" s="29" t="s">
        <v>16</v>
      </c>
      <c r="H42" s="147" t="s">
        <v>17</v>
      </c>
      <c r="I42" s="147"/>
    </row>
    <row r="43" spans="1:21" s="28" customFormat="1" ht="24.75" customHeight="1">
      <c r="A43" s="26"/>
      <c r="B43" s="30" t="s">
        <v>18</v>
      </c>
      <c r="C43" s="29"/>
      <c r="D43" s="29"/>
      <c r="E43" s="29"/>
      <c r="F43" s="29"/>
    </row>
  </sheetData>
  <protectedRanges>
    <protectedRange sqref="A41:B43 H41:I42 C43:H43 D41:E42" name="Диапазон2_1"/>
  </protectedRanges>
  <mergeCells count="29">
    <mergeCell ref="M38:U38"/>
    <mergeCell ref="A39:L39"/>
    <mergeCell ref="A40:L40"/>
    <mergeCell ref="H41:I41"/>
    <mergeCell ref="H42:I42"/>
    <mergeCell ref="A38:K38"/>
    <mergeCell ref="M37:U37"/>
    <mergeCell ref="I5:I6"/>
    <mergeCell ref="J5:J6"/>
    <mergeCell ref="K5:K6"/>
    <mergeCell ref="L5:L6"/>
    <mergeCell ref="A8:K8"/>
    <mergeCell ref="D13:D15"/>
    <mergeCell ref="E5:E6"/>
    <mergeCell ref="A23:K23"/>
    <mergeCell ref="A25:J25"/>
    <mergeCell ref="D27:D29"/>
    <mergeCell ref="D31:D33"/>
    <mergeCell ref="A37:K37"/>
    <mergeCell ref="K1:L1"/>
    <mergeCell ref="A2:L2"/>
    <mergeCell ref="A3:L3"/>
    <mergeCell ref="A4:L4"/>
    <mergeCell ref="A5:B6"/>
    <mergeCell ref="C5:C6"/>
    <mergeCell ref="D5:D6"/>
    <mergeCell ref="F5:F6"/>
    <mergeCell ref="G5:G6"/>
    <mergeCell ref="H5:H6"/>
  </mergeCells>
  <pageMargins left="0.69930555555555596" right="0.69930555555555596" top="0.75" bottom="0.75" header="0.3" footer="0.3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80"/>
  <sheetViews>
    <sheetView view="pageBreakPreview" topLeftCell="A52" zoomScale="60" zoomScaleNormal="70" workbookViewId="0">
      <selection activeCell="C76" sqref="C76"/>
    </sheetView>
  </sheetViews>
  <sheetFormatPr defaultColWidth="8.7109375" defaultRowHeight="12.75"/>
  <cols>
    <col min="1" max="1" width="4" style="58" customWidth="1"/>
    <col min="2" max="2" width="12.28515625" style="58" customWidth="1"/>
    <col min="3" max="3" width="67.5703125" style="58" customWidth="1"/>
    <col min="4" max="4" width="26.42578125" style="58" customWidth="1"/>
    <col min="5" max="5" width="38.7109375" style="58" customWidth="1"/>
    <col min="6" max="6" width="11.42578125" style="58" customWidth="1"/>
    <col min="7" max="10" width="8.7109375" style="58"/>
    <col min="11" max="11" width="18.7109375" style="58" customWidth="1"/>
    <col min="12" max="12" width="14.7109375" style="58" customWidth="1"/>
    <col min="13" max="13" width="12.42578125" style="58" customWidth="1"/>
    <col min="14" max="14" width="18.28515625" style="58" customWidth="1"/>
    <col min="15" max="16384" width="8.7109375" style="58"/>
  </cols>
  <sheetData>
    <row r="1" spans="1:14" s="35" customFormat="1" ht="18">
      <c r="L1" s="142" t="s">
        <v>157</v>
      </c>
      <c r="N1" s="111"/>
    </row>
    <row r="2" spans="1:14" s="35" customFormat="1" ht="26.25">
      <c r="A2" s="203" t="s">
        <v>29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</row>
    <row r="3" spans="1:14" s="35" customFormat="1" ht="22.5" customHeight="1">
      <c r="A3" s="36"/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134"/>
      <c r="N3" s="134"/>
    </row>
    <row r="4" spans="1:14" s="35" customFormat="1" ht="18">
      <c r="A4" s="38"/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s="35" customFormat="1" ht="60" customHeight="1">
      <c r="A5" s="38"/>
      <c r="B5" s="204" t="s">
        <v>61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35" customFormat="1" ht="15.75" customHeight="1">
      <c r="A6" s="38"/>
      <c r="B6" s="205" t="s">
        <v>30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</row>
    <row r="7" spans="1:14" s="35" customFormat="1" ht="38.25" customHeight="1" thickBot="1">
      <c r="A7" s="38"/>
      <c r="B7" s="41" t="s">
        <v>31</v>
      </c>
      <c r="C7" s="42" t="s">
        <v>32</v>
      </c>
      <c r="D7" s="42"/>
      <c r="E7" s="42"/>
      <c r="F7" s="42"/>
      <c r="G7" s="42"/>
      <c r="H7" s="42"/>
      <c r="I7" s="42"/>
      <c r="J7" s="42"/>
      <c r="K7" s="43"/>
      <c r="L7" s="43"/>
      <c r="M7" s="43"/>
      <c r="N7" s="43"/>
    </row>
    <row r="8" spans="1:14" s="35" customFormat="1" ht="38.25" customHeight="1" thickTop="1">
      <c r="A8" s="38"/>
      <c r="B8" s="44">
        <v>1</v>
      </c>
      <c r="C8" s="45" t="s">
        <v>62</v>
      </c>
      <c r="D8" s="45"/>
      <c r="E8" s="45"/>
      <c r="F8" s="45"/>
      <c r="G8" s="45"/>
      <c r="H8" s="45"/>
      <c r="I8" s="45"/>
      <c r="J8" s="45"/>
      <c r="K8" s="46"/>
      <c r="L8" s="46"/>
      <c r="M8" s="46"/>
      <c r="N8" s="46"/>
    </row>
    <row r="9" spans="1:14" s="35" customFormat="1" ht="38.25" customHeight="1">
      <c r="A9" s="38"/>
      <c r="B9" s="47">
        <v>2</v>
      </c>
      <c r="C9" s="45" t="s">
        <v>33</v>
      </c>
      <c r="D9" s="45"/>
      <c r="E9" s="45"/>
      <c r="F9" s="45"/>
      <c r="G9" s="45"/>
      <c r="H9" s="45"/>
      <c r="I9" s="45"/>
      <c r="J9" s="45"/>
      <c r="K9" s="46"/>
      <c r="L9" s="46"/>
      <c r="M9" s="46"/>
      <c r="N9" s="46"/>
    </row>
    <row r="10" spans="1:14" s="35" customFormat="1" ht="38.25" customHeight="1">
      <c r="A10" s="38"/>
      <c r="B10" s="48">
        <v>3</v>
      </c>
      <c r="C10" s="45" t="s">
        <v>34</v>
      </c>
      <c r="D10" s="45"/>
      <c r="E10" s="45"/>
      <c r="F10" s="45"/>
      <c r="G10" s="45"/>
      <c r="H10" s="45"/>
      <c r="I10" s="45"/>
      <c r="J10" s="45"/>
      <c r="K10" s="46"/>
      <c r="L10" s="46"/>
      <c r="M10" s="46"/>
      <c r="N10" s="46"/>
    </row>
    <row r="11" spans="1:14" s="35" customFormat="1" ht="15.75">
      <c r="A11" s="38"/>
      <c r="B11" s="49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s="35" customFormat="1" ht="18">
      <c r="A12" s="38"/>
      <c r="B12" s="50" t="s">
        <v>35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</row>
    <row r="13" spans="1:14" s="35" customFormat="1" ht="18">
      <c r="A13" s="38"/>
      <c r="B13" s="50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</row>
    <row r="14" spans="1:14" s="35" customFormat="1" ht="15.75">
      <c r="A14" s="38"/>
      <c r="B14" s="54" t="s">
        <v>63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</row>
    <row r="15" spans="1:14" s="35" customFormat="1" ht="15.75">
      <c r="A15" s="38"/>
      <c r="B15" s="55" t="s">
        <v>36</v>
      </c>
      <c r="C15" s="55" t="s">
        <v>37</v>
      </c>
      <c r="D15" s="206" t="s">
        <v>38</v>
      </c>
      <c r="E15" s="207"/>
      <c r="F15" s="207"/>
      <c r="G15" s="207"/>
      <c r="H15" s="207"/>
      <c r="I15" s="207"/>
      <c r="J15" s="207"/>
      <c r="K15" s="207"/>
      <c r="L15" s="207"/>
      <c r="M15" s="55" t="s">
        <v>31</v>
      </c>
      <c r="N15" s="56" t="s">
        <v>39</v>
      </c>
    </row>
    <row r="16" spans="1:14" s="38" customFormat="1" ht="15.75"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52"/>
    </row>
    <row r="17" spans="1:14" s="35" customFormat="1" ht="62.45" customHeight="1">
      <c r="A17" s="38"/>
      <c r="B17" s="195">
        <v>1</v>
      </c>
      <c r="C17" s="197" t="s">
        <v>64</v>
      </c>
      <c r="D17" s="199" t="s">
        <v>65</v>
      </c>
      <c r="E17" s="200"/>
      <c r="F17" s="200"/>
      <c r="G17" s="200"/>
      <c r="H17" s="200"/>
      <c r="I17" s="200"/>
      <c r="J17" s="200"/>
      <c r="K17" s="200"/>
      <c r="L17" s="200"/>
      <c r="M17" s="201">
        <v>3</v>
      </c>
      <c r="N17" s="174">
        <v>0.25</v>
      </c>
    </row>
    <row r="18" spans="1:14" s="35" customFormat="1" ht="21.75" customHeight="1">
      <c r="A18" s="38"/>
      <c r="B18" s="196"/>
      <c r="C18" s="198"/>
      <c r="D18" s="192" t="s">
        <v>41</v>
      </c>
      <c r="E18" s="193"/>
      <c r="F18" s="193"/>
      <c r="G18" s="193"/>
      <c r="H18" s="193"/>
      <c r="I18" s="193"/>
      <c r="J18" s="193"/>
      <c r="K18" s="193"/>
      <c r="L18" s="193"/>
      <c r="M18" s="202"/>
      <c r="N18" s="175"/>
    </row>
    <row r="19" spans="1:14" s="35" customFormat="1" ht="15.7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53"/>
      <c r="M19" s="57"/>
      <c r="N19" s="57"/>
    </row>
    <row r="20" spans="1:14" s="35" customFormat="1" ht="62.45" customHeight="1">
      <c r="A20" s="38"/>
      <c r="B20" s="195">
        <v>2</v>
      </c>
      <c r="C20" s="197" t="s">
        <v>40</v>
      </c>
      <c r="D20" s="199" t="s">
        <v>66</v>
      </c>
      <c r="E20" s="200"/>
      <c r="F20" s="200"/>
      <c r="G20" s="200"/>
      <c r="H20" s="200"/>
      <c r="I20" s="200"/>
      <c r="J20" s="200"/>
      <c r="K20" s="200"/>
      <c r="L20" s="200"/>
      <c r="M20" s="201">
        <v>3</v>
      </c>
      <c r="N20" s="174">
        <v>0.2</v>
      </c>
    </row>
    <row r="21" spans="1:14" s="35" customFormat="1" ht="21.75" customHeight="1">
      <c r="A21" s="38"/>
      <c r="B21" s="196"/>
      <c r="C21" s="198"/>
      <c r="D21" s="192" t="s">
        <v>41</v>
      </c>
      <c r="E21" s="193"/>
      <c r="F21" s="193"/>
      <c r="G21" s="193"/>
      <c r="H21" s="193"/>
      <c r="I21" s="193"/>
      <c r="J21" s="193"/>
      <c r="K21" s="193"/>
      <c r="L21" s="193"/>
      <c r="M21" s="202"/>
      <c r="N21" s="175"/>
    </row>
    <row r="23" spans="1:14" s="35" customFormat="1" ht="79.150000000000006" customHeight="1">
      <c r="A23" s="38"/>
      <c r="B23" s="195">
        <v>3</v>
      </c>
      <c r="C23" s="197" t="s">
        <v>67</v>
      </c>
      <c r="D23" s="199" t="s">
        <v>68</v>
      </c>
      <c r="E23" s="200"/>
      <c r="F23" s="200"/>
      <c r="G23" s="200"/>
      <c r="H23" s="200"/>
      <c r="I23" s="200"/>
      <c r="J23" s="200"/>
      <c r="K23" s="200"/>
      <c r="L23" s="200"/>
      <c r="M23" s="201">
        <v>3</v>
      </c>
      <c r="N23" s="174">
        <v>0.3</v>
      </c>
    </row>
    <row r="24" spans="1:14" s="35" customFormat="1" ht="21.75" customHeight="1">
      <c r="A24" s="38"/>
      <c r="B24" s="196"/>
      <c r="C24" s="198"/>
      <c r="D24" s="192" t="s">
        <v>41</v>
      </c>
      <c r="E24" s="193"/>
      <c r="F24" s="193"/>
      <c r="G24" s="193"/>
      <c r="H24" s="193"/>
      <c r="I24" s="193"/>
      <c r="J24" s="193"/>
      <c r="K24" s="193"/>
      <c r="L24" s="193"/>
      <c r="M24" s="202"/>
      <c r="N24" s="175"/>
    </row>
    <row r="26" spans="1:14" s="35" customFormat="1" ht="76.900000000000006" customHeight="1">
      <c r="A26" s="38"/>
      <c r="B26" s="195">
        <v>4</v>
      </c>
      <c r="C26" s="197" t="s">
        <v>42</v>
      </c>
      <c r="D26" s="199" t="s">
        <v>69</v>
      </c>
      <c r="E26" s="200"/>
      <c r="F26" s="200"/>
      <c r="G26" s="200"/>
      <c r="H26" s="200"/>
      <c r="I26" s="200"/>
      <c r="J26" s="200"/>
      <c r="K26" s="200"/>
      <c r="L26" s="200"/>
      <c r="M26" s="201">
        <v>3</v>
      </c>
      <c r="N26" s="174">
        <v>0.25</v>
      </c>
    </row>
    <row r="27" spans="1:14" s="35" customFormat="1" ht="21.75" customHeight="1">
      <c r="A27" s="38"/>
      <c r="B27" s="196"/>
      <c r="C27" s="198"/>
      <c r="D27" s="192" t="s">
        <v>41</v>
      </c>
      <c r="E27" s="193"/>
      <c r="F27" s="193"/>
      <c r="G27" s="193"/>
      <c r="H27" s="193"/>
      <c r="I27" s="193"/>
      <c r="J27" s="193"/>
      <c r="K27" s="193"/>
      <c r="L27" s="193"/>
      <c r="M27" s="202"/>
      <c r="N27" s="175"/>
    </row>
    <row r="28" spans="1:14" ht="13.5" thickBot="1">
      <c r="B28" s="59"/>
      <c r="C28" s="59"/>
      <c r="D28" s="59"/>
      <c r="E28" s="59"/>
    </row>
    <row r="29" spans="1:14" ht="17.25" thickTop="1" thickBot="1">
      <c r="B29" s="60"/>
      <c r="C29" s="61" t="s">
        <v>43</v>
      </c>
      <c r="D29" s="62"/>
      <c r="E29" s="63"/>
      <c r="F29" s="64"/>
      <c r="G29" s="64"/>
      <c r="H29" s="64"/>
      <c r="I29" s="64"/>
      <c r="J29" s="64"/>
      <c r="K29" s="64"/>
      <c r="L29" s="64"/>
      <c r="M29" s="65">
        <f>ROUND(M17*N17+M20*N20+M23*N23+M26*N26,2)</f>
        <v>3</v>
      </c>
      <c r="N29" s="32">
        <v>0.45</v>
      </c>
    </row>
    <row r="30" spans="1:14" s="71" customFormat="1" ht="16.5" thickTop="1">
      <c r="B30" s="66"/>
      <c r="C30" s="67"/>
      <c r="D30" s="68"/>
      <c r="E30" s="69"/>
      <c r="F30" s="69"/>
      <c r="G30" s="69"/>
      <c r="H30" s="69"/>
      <c r="I30" s="69"/>
      <c r="J30" s="69"/>
      <c r="K30" s="69"/>
      <c r="L30" s="69"/>
      <c r="M30" s="70"/>
      <c r="N30" s="33"/>
    </row>
    <row r="31" spans="1:14" s="71" customFormat="1" ht="15.75">
      <c r="B31" s="72" t="s">
        <v>70</v>
      </c>
      <c r="D31" s="68"/>
      <c r="E31" s="69"/>
      <c r="F31" s="69"/>
      <c r="G31" s="69"/>
      <c r="H31" s="69"/>
      <c r="I31" s="69"/>
      <c r="J31" s="69"/>
      <c r="K31" s="69"/>
      <c r="L31" s="69"/>
      <c r="M31" s="70"/>
      <c r="N31" s="33"/>
    </row>
    <row r="32" spans="1:14" s="71" customFormat="1"/>
    <row r="33" spans="2:14" ht="51" customHeight="1">
      <c r="B33" s="195">
        <v>1</v>
      </c>
      <c r="C33" s="197" t="s">
        <v>71</v>
      </c>
      <c r="D33" s="199" t="s">
        <v>72</v>
      </c>
      <c r="E33" s="200"/>
      <c r="F33" s="200"/>
      <c r="G33" s="200"/>
      <c r="H33" s="200"/>
      <c r="I33" s="200"/>
      <c r="J33" s="200"/>
      <c r="K33" s="200"/>
      <c r="L33" s="200"/>
      <c r="M33" s="201">
        <v>3</v>
      </c>
      <c r="N33" s="174">
        <v>0.25</v>
      </c>
    </row>
    <row r="34" spans="2:14" ht="12.95" customHeight="1">
      <c r="B34" s="196"/>
      <c r="C34" s="198"/>
      <c r="D34" s="192" t="s">
        <v>41</v>
      </c>
      <c r="E34" s="193"/>
      <c r="F34" s="193"/>
      <c r="G34" s="193"/>
      <c r="H34" s="193"/>
      <c r="I34" s="193"/>
      <c r="J34" s="193"/>
      <c r="K34" s="193"/>
      <c r="L34" s="193"/>
      <c r="M34" s="202"/>
      <c r="N34" s="175"/>
    </row>
    <row r="36" spans="2:14" ht="85.9" customHeight="1">
      <c r="B36" s="195">
        <v>2</v>
      </c>
      <c r="C36" s="197" t="s">
        <v>73</v>
      </c>
      <c r="D36" s="199" t="s">
        <v>74</v>
      </c>
      <c r="E36" s="200"/>
      <c r="F36" s="200"/>
      <c r="G36" s="200"/>
      <c r="H36" s="200"/>
      <c r="I36" s="200"/>
      <c r="J36" s="200"/>
      <c r="K36" s="200"/>
      <c r="L36" s="200"/>
      <c r="M36" s="201">
        <v>3</v>
      </c>
      <c r="N36" s="174">
        <v>0.2</v>
      </c>
    </row>
    <row r="37" spans="2:14" ht="12.95" customHeight="1">
      <c r="B37" s="196"/>
      <c r="C37" s="198"/>
      <c r="D37" s="192" t="s">
        <v>41</v>
      </c>
      <c r="E37" s="193"/>
      <c r="F37" s="193"/>
      <c r="G37" s="193"/>
      <c r="H37" s="193"/>
      <c r="I37" s="193"/>
      <c r="J37" s="193"/>
      <c r="K37" s="193"/>
      <c r="L37" s="193"/>
      <c r="M37" s="202"/>
      <c r="N37" s="175"/>
    </row>
    <row r="39" spans="2:14" ht="90.75" customHeight="1">
      <c r="B39" s="176">
        <v>3</v>
      </c>
      <c r="C39" s="177" t="s">
        <v>45</v>
      </c>
      <c r="D39" s="178" t="s">
        <v>75</v>
      </c>
      <c r="E39" s="178"/>
      <c r="F39" s="178"/>
      <c r="G39" s="178"/>
      <c r="H39" s="178"/>
      <c r="I39" s="178"/>
      <c r="J39" s="178"/>
      <c r="K39" s="178"/>
      <c r="L39" s="178"/>
      <c r="M39" s="179">
        <v>3</v>
      </c>
      <c r="N39" s="180">
        <v>0.3</v>
      </c>
    </row>
    <row r="40" spans="2:14" ht="12.95" customHeight="1">
      <c r="B40" s="176"/>
      <c r="C40" s="177"/>
      <c r="D40" s="194" t="s">
        <v>41</v>
      </c>
      <c r="E40" s="194"/>
      <c r="F40" s="194"/>
      <c r="G40" s="194"/>
      <c r="H40" s="194"/>
      <c r="I40" s="194"/>
      <c r="J40" s="194"/>
      <c r="K40" s="194"/>
      <c r="L40" s="194"/>
      <c r="M40" s="179"/>
      <c r="N40" s="181"/>
    </row>
    <row r="41" spans="2:14" ht="12.95" customHeight="1">
      <c r="B41" s="112"/>
      <c r="C41" s="113"/>
      <c r="D41" s="110"/>
      <c r="E41" s="110"/>
      <c r="F41" s="110"/>
      <c r="G41" s="110"/>
      <c r="H41" s="110"/>
      <c r="I41" s="110"/>
      <c r="J41" s="110"/>
      <c r="K41" s="110"/>
      <c r="L41" s="110"/>
      <c r="M41" s="114"/>
      <c r="N41" s="115"/>
    </row>
    <row r="42" spans="2:14" ht="12.95" customHeight="1">
      <c r="B42" s="182">
        <v>4</v>
      </c>
      <c r="C42" s="177" t="s">
        <v>44</v>
      </c>
      <c r="D42" s="183" t="s">
        <v>76</v>
      </c>
      <c r="E42" s="184"/>
      <c r="F42" s="184"/>
      <c r="G42" s="184"/>
      <c r="H42" s="184"/>
      <c r="I42" s="184"/>
      <c r="J42" s="184"/>
      <c r="K42" s="184"/>
      <c r="L42" s="185"/>
      <c r="M42" s="208">
        <v>3</v>
      </c>
      <c r="N42" s="181">
        <v>0.25</v>
      </c>
    </row>
    <row r="43" spans="2:14" ht="12.95" customHeight="1">
      <c r="B43" s="182"/>
      <c r="C43" s="177"/>
      <c r="D43" s="186"/>
      <c r="E43" s="187"/>
      <c r="F43" s="187"/>
      <c r="G43" s="187"/>
      <c r="H43" s="187"/>
      <c r="I43" s="187"/>
      <c r="J43" s="187"/>
      <c r="K43" s="187"/>
      <c r="L43" s="188"/>
      <c r="M43" s="208"/>
      <c r="N43" s="181"/>
    </row>
    <row r="44" spans="2:14" ht="12.95" customHeight="1">
      <c r="B44" s="182"/>
      <c r="C44" s="177"/>
      <c r="D44" s="186"/>
      <c r="E44" s="187"/>
      <c r="F44" s="187"/>
      <c r="G44" s="187"/>
      <c r="H44" s="187"/>
      <c r="I44" s="187"/>
      <c r="J44" s="187"/>
      <c r="K44" s="187"/>
      <c r="L44" s="188"/>
      <c r="M44" s="208"/>
      <c r="N44" s="181"/>
    </row>
    <row r="45" spans="2:14" ht="12.95" customHeight="1">
      <c r="B45" s="182"/>
      <c r="C45" s="177"/>
      <c r="D45" s="186"/>
      <c r="E45" s="187"/>
      <c r="F45" s="187"/>
      <c r="G45" s="187"/>
      <c r="H45" s="187"/>
      <c r="I45" s="187"/>
      <c r="J45" s="187"/>
      <c r="K45" s="187"/>
      <c r="L45" s="188"/>
      <c r="M45" s="208"/>
      <c r="N45" s="181"/>
    </row>
    <row r="46" spans="2:14" ht="23.25" customHeight="1">
      <c r="B46" s="182"/>
      <c r="C46" s="177"/>
      <c r="D46" s="189"/>
      <c r="E46" s="190"/>
      <c r="F46" s="190"/>
      <c r="G46" s="190"/>
      <c r="H46" s="190"/>
      <c r="I46" s="190"/>
      <c r="J46" s="190"/>
      <c r="K46" s="190"/>
      <c r="L46" s="191"/>
      <c r="M46" s="208"/>
      <c r="N46" s="181"/>
    </row>
    <row r="47" spans="2:14" ht="12.95" customHeight="1">
      <c r="B47" s="112"/>
      <c r="C47" s="113"/>
      <c r="D47" s="194" t="s">
        <v>41</v>
      </c>
      <c r="E47" s="194"/>
      <c r="F47" s="194"/>
      <c r="G47" s="194"/>
      <c r="H47" s="194"/>
      <c r="I47" s="194"/>
      <c r="J47" s="194"/>
      <c r="K47" s="194"/>
      <c r="L47" s="194"/>
      <c r="M47" s="208"/>
      <c r="N47" s="181"/>
    </row>
    <row r="48" spans="2:14" s="117" customFormat="1" ht="12.95" customHeight="1">
      <c r="B48" s="112"/>
      <c r="C48" s="52"/>
      <c r="D48" s="116"/>
      <c r="E48" s="116"/>
      <c r="F48" s="116"/>
      <c r="G48" s="116"/>
      <c r="H48" s="116"/>
      <c r="I48" s="116"/>
      <c r="J48" s="116"/>
      <c r="K48" s="116"/>
      <c r="L48" s="116"/>
      <c r="M48" s="114"/>
      <c r="N48" s="115"/>
    </row>
    <row r="49" spans="2:14" ht="13.5" thickBot="1"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117"/>
      <c r="N49" s="117"/>
    </row>
    <row r="50" spans="2:14" ht="17.25" thickTop="1" thickBot="1">
      <c r="B50" s="118"/>
      <c r="C50" s="119" t="s">
        <v>43</v>
      </c>
      <c r="D50" s="120"/>
      <c r="E50" s="120"/>
      <c r="F50" s="120"/>
      <c r="G50" s="120"/>
      <c r="H50" s="120"/>
      <c r="I50" s="120"/>
      <c r="J50" s="120"/>
      <c r="K50" s="120"/>
      <c r="L50" s="73"/>
      <c r="M50" s="65">
        <f>ROUND(M33*N33+M36*N36+M39*N39+M42*N42,2)</f>
        <v>3</v>
      </c>
      <c r="N50" s="32">
        <v>0.55000000000000004</v>
      </c>
    </row>
    <row r="51" spans="2:14" ht="17.25" thickTop="1" thickBot="1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5"/>
      <c r="M51" s="76"/>
      <c r="N51" s="69"/>
    </row>
    <row r="52" spans="2:14" ht="17.25" thickTop="1" thickBot="1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5"/>
      <c r="M52" s="76"/>
      <c r="N52" s="69"/>
    </row>
    <row r="53" spans="2:14" ht="75.75" customHeight="1" thickTop="1" thickBot="1">
      <c r="B53" s="209" t="s">
        <v>77</v>
      </c>
      <c r="C53" s="210"/>
      <c r="D53" s="210"/>
      <c r="E53" s="210"/>
      <c r="F53" s="210"/>
      <c r="G53" s="210"/>
      <c r="H53" s="210"/>
      <c r="I53" s="210"/>
      <c r="J53" s="210"/>
      <c r="K53" s="210"/>
      <c r="L53" s="211"/>
      <c r="M53" s="77">
        <f>ROUND(M29*N29+M50*N50,2)</f>
        <v>3</v>
      </c>
      <c r="N53" s="69"/>
    </row>
    <row r="54" spans="2:14" ht="13.5" thickTop="1">
      <c r="B54" s="78"/>
      <c r="C54" s="78"/>
      <c r="D54" s="79"/>
      <c r="E54" s="79"/>
      <c r="F54" s="79"/>
      <c r="G54" s="79"/>
      <c r="H54" s="79"/>
      <c r="I54" s="79"/>
      <c r="J54" s="78"/>
      <c r="K54" s="78"/>
      <c r="L54" s="78"/>
      <c r="M54" s="78"/>
    </row>
    <row r="55" spans="2:14" ht="15.75">
      <c r="B55" s="80"/>
      <c r="C55" s="80"/>
      <c r="D55" s="80"/>
      <c r="E55" s="80"/>
      <c r="F55" s="80"/>
      <c r="G55" s="80"/>
      <c r="H55" s="79"/>
      <c r="I55" s="79"/>
      <c r="J55" s="78"/>
      <c r="K55" s="78"/>
      <c r="L55" s="78"/>
      <c r="M55" s="78"/>
    </row>
    <row r="56" spans="2:14" ht="18">
      <c r="B56" s="81" t="s">
        <v>46</v>
      </c>
      <c r="C56" s="82"/>
      <c r="D56" s="83"/>
      <c r="E56" s="83"/>
      <c r="F56" s="83"/>
      <c r="G56" s="83"/>
      <c r="H56" s="84"/>
      <c r="I56" s="84"/>
      <c r="J56" s="85"/>
      <c r="K56" s="85"/>
      <c r="L56" s="85"/>
      <c r="M56" s="85"/>
      <c r="N56" s="82"/>
    </row>
    <row r="57" spans="2:14" ht="15" customHeight="1" thickBot="1">
      <c r="B57" s="80"/>
      <c r="C57" s="80"/>
      <c r="D57" s="80"/>
      <c r="E57" s="80"/>
      <c r="F57" s="80"/>
      <c r="G57" s="80"/>
      <c r="H57" s="79"/>
      <c r="I57" s="79"/>
      <c r="J57" s="78"/>
      <c r="K57" s="78"/>
      <c r="L57" s="78"/>
      <c r="M57" s="78"/>
    </row>
    <row r="58" spans="2:14" ht="32.25" thickBot="1">
      <c r="B58" s="80"/>
      <c r="C58" s="121" t="s">
        <v>47</v>
      </c>
      <c r="D58" s="122" t="s">
        <v>48</v>
      </c>
      <c r="E58" s="212" t="s">
        <v>49</v>
      </c>
      <c r="F58" s="213"/>
      <c r="G58" s="213"/>
      <c r="H58" s="213"/>
      <c r="I58" s="213"/>
      <c r="J58" s="214"/>
      <c r="K58" s="78"/>
      <c r="L58" s="78"/>
      <c r="M58" s="78"/>
    </row>
    <row r="59" spans="2:14" ht="15.75">
      <c r="B59" s="80"/>
      <c r="C59" s="123" t="s">
        <v>78</v>
      </c>
      <c r="D59" s="124">
        <v>0.1</v>
      </c>
      <c r="E59" s="221" t="s">
        <v>79</v>
      </c>
      <c r="F59" s="222"/>
      <c r="G59" s="222"/>
      <c r="H59" s="222"/>
      <c r="I59" s="222"/>
      <c r="J59" s="223"/>
      <c r="K59" s="78"/>
      <c r="L59" s="78"/>
      <c r="M59" s="78"/>
    </row>
    <row r="60" spans="2:14" ht="15.75">
      <c r="B60" s="80"/>
      <c r="C60" s="125" t="s">
        <v>80</v>
      </c>
      <c r="D60" s="126">
        <v>0.5</v>
      </c>
      <c r="E60" s="215" t="s">
        <v>81</v>
      </c>
      <c r="F60" s="216"/>
      <c r="G60" s="216"/>
      <c r="H60" s="216"/>
      <c r="I60" s="216"/>
      <c r="J60" s="217"/>
      <c r="K60" s="78"/>
      <c r="L60" s="78"/>
      <c r="M60" s="78"/>
    </row>
    <row r="61" spans="2:14" ht="15.75">
      <c r="B61" s="80"/>
      <c r="C61" s="125" t="s">
        <v>82</v>
      </c>
      <c r="D61" s="127">
        <v>0.6</v>
      </c>
      <c r="E61" s="215" t="s">
        <v>56</v>
      </c>
      <c r="F61" s="216"/>
      <c r="G61" s="216"/>
      <c r="H61" s="216"/>
      <c r="I61" s="216"/>
      <c r="J61" s="217"/>
      <c r="K61" s="78"/>
      <c r="L61" s="78"/>
      <c r="M61" s="78"/>
    </row>
    <row r="62" spans="2:14" ht="15.75">
      <c r="B62" s="80"/>
      <c r="C62" s="125" t="s">
        <v>83</v>
      </c>
      <c r="D62" s="127">
        <v>0.7</v>
      </c>
      <c r="E62" s="215" t="s">
        <v>84</v>
      </c>
      <c r="F62" s="216"/>
      <c r="G62" s="216"/>
      <c r="H62" s="216"/>
      <c r="I62" s="216"/>
      <c r="J62" s="217"/>
      <c r="K62" s="78"/>
      <c r="L62" s="78"/>
      <c r="M62" s="78"/>
    </row>
    <row r="63" spans="2:14" ht="15.75">
      <c r="B63" s="80"/>
      <c r="C63" s="125" t="s">
        <v>85</v>
      </c>
      <c r="D63" s="127">
        <v>0.8</v>
      </c>
      <c r="E63" s="215" t="s">
        <v>86</v>
      </c>
      <c r="F63" s="216"/>
      <c r="G63" s="216"/>
      <c r="H63" s="216"/>
      <c r="I63" s="216"/>
      <c r="J63" s="217"/>
      <c r="K63" s="78"/>
      <c r="L63" s="78"/>
      <c r="M63" s="78"/>
    </row>
    <row r="64" spans="2:14" ht="15.75">
      <c r="B64" s="80"/>
      <c r="C64" s="125" t="s">
        <v>87</v>
      </c>
      <c r="D64" s="127">
        <v>0.9</v>
      </c>
      <c r="E64" s="215" t="s">
        <v>88</v>
      </c>
      <c r="F64" s="216"/>
      <c r="G64" s="216"/>
      <c r="H64" s="216"/>
      <c r="I64" s="216"/>
      <c r="J64" s="217"/>
      <c r="K64" s="78"/>
      <c r="L64" s="78"/>
      <c r="M64" s="78"/>
    </row>
    <row r="65" spans="2:14" ht="16.5" thickBot="1">
      <c r="B65" s="80"/>
      <c r="C65" s="128" t="s">
        <v>89</v>
      </c>
      <c r="D65" s="129">
        <v>1</v>
      </c>
      <c r="E65" s="218" t="s">
        <v>90</v>
      </c>
      <c r="F65" s="219"/>
      <c r="G65" s="219"/>
      <c r="H65" s="219"/>
      <c r="I65" s="219"/>
      <c r="J65" s="220"/>
      <c r="K65" s="78"/>
      <c r="L65" s="78"/>
      <c r="M65" s="78"/>
    </row>
    <row r="66" spans="2:14" ht="16.5" thickBot="1">
      <c r="B66" s="80"/>
      <c r="C66" s="80"/>
      <c r="D66" s="86"/>
      <c r="E66" s="80"/>
      <c r="F66" s="80"/>
      <c r="G66" s="80"/>
      <c r="H66" s="79"/>
      <c r="I66" s="79"/>
      <c r="J66" s="78"/>
      <c r="K66" s="78"/>
      <c r="L66" s="78"/>
      <c r="M66" s="78"/>
    </row>
    <row r="67" spans="2:14" ht="18.75" thickBot="1">
      <c r="B67" s="80"/>
      <c r="C67" s="87" t="s">
        <v>48</v>
      </c>
      <c r="D67" s="34">
        <f>IF(M53&lt;1.5,D59,IF(M53&lt;1.6,D60,IF(M53&lt;2,D61,IF(M53&lt;2.65,D62,IF(M53&lt;2.79,D63,IF(M53&lt;2.9,D64,D65))))))</f>
        <v>1</v>
      </c>
      <c r="E67" s="80"/>
      <c r="F67" s="80"/>
      <c r="G67" s="80"/>
      <c r="H67" s="79"/>
      <c r="I67" s="79"/>
      <c r="J67" s="78"/>
      <c r="K67" s="78"/>
      <c r="L67" s="78"/>
      <c r="M67" s="78"/>
    </row>
    <row r="68" spans="2:14" ht="15.75">
      <c r="B68" s="80"/>
      <c r="C68" s="80"/>
      <c r="D68" s="86"/>
      <c r="E68" s="80"/>
      <c r="F68" s="80"/>
      <c r="G68" s="80"/>
      <c r="H68" s="79"/>
      <c r="I68" s="79"/>
      <c r="J68" s="78"/>
      <c r="K68" s="78"/>
      <c r="L68" s="78"/>
      <c r="M68" s="78"/>
    </row>
    <row r="69" spans="2:14" ht="18">
      <c r="B69" s="88" t="s">
        <v>50</v>
      </c>
      <c r="C69" s="82"/>
      <c r="D69" s="83"/>
      <c r="E69" s="83"/>
      <c r="F69" s="83"/>
      <c r="G69" s="83"/>
      <c r="H69" s="84"/>
      <c r="I69" s="84"/>
      <c r="J69" s="85"/>
      <c r="K69" s="85"/>
      <c r="L69" s="85"/>
      <c r="M69" s="85"/>
      <c r="N69" s="82"/>
    </row>
    <row r="70" spans="2:14" ht="16.5" thickBot="1">
      <c r="B70" s="80"/>
      <c r="C70" s="89"/>
      <c r="D70" s="90"/>
      <c r="E70" s="80"/>
      <c r="F70" s="80"/>
      <c r="G70" s="80"/>
      <c r="H70" s="79"/>
      <c r="I70" s="79"/>
      <c r="J70" s="78"/>
      <c r="K70" s="78"/>
      <c r="L70" s="78"/>
      <c r="M70" s="78"/>
    </row>
    <row r="71" spans="2:14" ht="18.75" thickBot="1">
      <c r="B71" s="80"/>
      <c r="C71" s="91"/>
      <c r="D71" s="92" t="s">
        <v>51</v>
      </c>
      <c r="E71" s="93" t="s">
        <v>52</v>
      </c>
      <c r="F71" s="94" t="s">
        <v>53</v>
      </c>
      <c r="I71" s="79"/>
      <c r="J71" s="78"/>
      <c r="K71" s="78"/>
      <c r="L71" s="78"/>
      <c r="M71" s="78"/>
    </row>
    <row r="72" spans="2:14" ht="15.75">
      <c r="B72" s="80"/>
      <c r="C72" s="95" t="s">
        <v>54</v>
      </c>
      <c r="D72" s="96"/>
      <c r="E72" s="96">
        <f>ROUND(D72*0.2,2)</f>
        <v>0</v>
      </c>
      <c r="F72" s="96">
        <f>ROUND(E72+D72,2)</f>
        <v>0</v>
      </c>
      <c r="I72" s="79"/>
      <c r="J72" s="78"/>
      <c r="K72" s="78"/>
      <c r="L72" s="78"/>
      <c r="M72" s="78"/>
    </row>
    <row r="73" spans="2:14" ht="15.75">
      <c r="B73" s="80"/>
      <c r="C73" s="97" t="s">
        <v>55</v>
      </c>
      <c r="D73" s="98">
        <f>D72*D67</f>
        <v>0</v>
      </c>
      <c r="E73" s="98">
        <f>ROUND(D73*0.2,2)</f>
        <v>0</v>
      </c>
      <c r="F73" s="98">
        <f>ROUND(E73+D73,2)</f>
        <v>0</v>
      </c>
      <c r="I73" s="79"/>
      <c r="J73" s="78"/>
      <c r="K73" s="78"/>
      <c r="L73" s="78"/>
      <c r="M73" s="78"/>
    </row>
    <row r="74" spans="2:14" ht="15.75">
      <c r="B74" s="80"/>
      <c r="D74" s="80"/>
      <c r="E74" s="80"/>
      <c r="F74" s="80"/>
      <c r="G74" s="80"/>
      <c r="H74" s="79"/>
      <c r="I74" s="79"/>
      <c r="J74" s="78"/>
      <c r="K74" s="78"/>
      <c r="L74" s="78"/>
      <c r="M74" s="78"/>
    </row>
    <row r="75" spans="2:14" ht="89.25" customHeight="1">
      <c r="C75" s="173" t="s">
        <v>160</v>
      </c>
      <c r="D75" s="173"/>
      <c r="E75" s="173"/>
      <c r="F75" s="173"/>
    </row>
    <row r="76" spans="2:14" ht="13.5" customHeight="1"/>
    <row r="78" spans="2:14" ht="15.75">
      <c r="B78" s="80"/>
      <c r="C78" s="80"/>
      <c r="D78" s="79"/>
    </row>
    <row r="79" spans="2:14" ht="15.75">
      <c r="B79" s="80"/>
      <c r="C79" s="80"/>
      <c r="D79" s="79"/>
    </row>
    <row r="80" spans="2:14" ht="15.75">
      <c r="B80" s="80"/>
      <c r="C80" s="80"/>
      <c r="D80" s="79"/>
    </row>
  </sheetData>
  <mergeCells count="62">
    <mergeCell ref="E64:J64"/>
    <mergeCell ref="E65:J65"/>
    <mergeCell ref="E59:J59"/>
    <mergeCell ref="E60:J60"/>
    <mergeCell ref="E61:J61"/>
    <mergeCell ref="E62:J62"/>
    <mergeCell ref="E63:J63"/>
    <mergeCell ref="M42:M47"/>
    <mergeCell ref="N42:N47"/>
    <mergeCell ref="D47:L47"/>
    <mergeCell ref="B53:L53"/>
    <mergeCell ref="E58:J58"/>
    <mergeCell ref="N20:N21"/>
    <mergeCell ref="A2:N2"/>
    <mergeCell ref="B5:N5"/>
    <mergeCell ref="B6:N6"/>
    <mergeCell ref="D18:L18"/>
    <mergeCell ref="D15:L15"/>
    <mergeCell ref="B17:B18"/>
    <mergeCell ref="C17:C18"/>
    <mergeCell ref="D17:L17"/>
    <mergeCell ref="M17:M18"/>
    <mergeCell ref="N17:N18"/>
    <mergeCell ref="D21:L21"/>
    <mergeCell ref="B20:B21"/>
    <mergeCell ref="C20:C21"/>
    <mergeCell ref="D20:L20"/>
    <mergeCell ref="M20:M21"/>
    <mergeCell ref="B23:B24"/>
    <mergeCell ref="C23:C24"/>
    <mergeCell ref="D23:L23"/>
    <mergeCell ref="M23:M24"/>
    <mergeCell ref="N23:N24"/>
    <mergeCell ref="D24:L24"/>
    <mergeCell ref="M26:M27"/>
    <mergeCell ref="N26:N27"/>
    <mergeCell ref="B33:B34"/>
    <mergeCell ref="C33:C34"/>
    <mergeCell ref="D33:L33"/>
    <mergeCell ref="M33:M34"/>
    <mergeCell ref="N33:N34"/>
    <mergeCell ref="D34:L34"/>
    <mergeCell ref="B26:B27"/>
    <mergeCell ref="C26:C27"/>
    <mergeCell ref="D26:L26"/>
    <mergeCell ref="D27:L27"/>
    <mergeCell ref="C75:F75"/>
    <mergeCell ref="N36:N37"/>
    <mergeCell ref="B39:B40"/>
    <mergeCell ref="C39:C40"/>
    <mergeCell ref="D39:L39"/>
    <mergeCell ref="M39:M40"/>
    <mergeCell ref="N39:N40"/>
    <mergeCell ref="B42:B46"/>
    <mergeCell ref="C42:C46"/>
    <mergeCell ref="D42:L46"/>
    <mergeCell ref="D37:L37"/>
    <mergeCell ref="D40:L40"/>
    <mergeCell ref="B36:B37"/>
    <mergeCell ref="C36:C37"/>
    <mergeCell ref="D36:L36"/>
    <mergeCell ref="M36:M37"/>
  </mergeCells>
  <conditionalFormatting sqref="M20:M21">
    <cfRule type="cellIs" dxfId="23" priority="22" operator="equal">
      <formula>3</formula>
    </cfRule>
    <cfRule type="cellIs" dxfId="22" priority="23" operator="equal">
      <formula>2</formula>
    </cfRule>
    <cfRule type="cellIs" dxfId="21" priority="24" operator="equal">
      <formula>1</formula>
    </cfRule>
  </conditionalFormatting>
  <conditionalFormatting sqref="M23:M24">
    <cfRule type="cellIs" dxfId="20" priority="19" operator="equal">
      <formula>3</formula>
    </cfRule>
    <cfRule type="cellIs" dxfId="19" priority="20" operator="equal">
      <formula>2</formula>
    </cfRule>
    <cfRule type="cellIs" dxfId="18" priority="21" operator="equal">
      <formula>1</formula>
    </cfRule>
  </conditionalFormatting>
  <conditionalFormatting sqref="M26:M27">
    <cfRule type="cellIs" dxfId="17" priority="16" operator="equal">
      <formula>3</formula>
    </cfRule>
    <cfRule type="cellIs" dxfId="16" priority="17" operator="equal">
      <formula>2</formula>
    </cfRule>
    <cfRule type="cellIs" dxfId="15" priority="18" operator="equal">
      <formula>1</formula>
    </cfRule>
  </conditionalFormatting>
  <conditionalFormatting sqref="M33:M34">
    <cfRule type="cellIs" dxfId="14" priority="13" operator="equal">
      <formula>3</formula>
    </cfRule>
    <cfRule type="cellIs" dxfId="13" priority="14" operator="equal">
      <formula>2</formula>
    </cfRule>
    <cfRule type="cellIs" dxfId="12" priority="15" operator="equal">
      <formula>1</formula>
    </cfRule>
  </conditionalFormatting>
  <conditionalFormatting sqref="M36:M37">
    <cfRule type="cellIs" dxfId="11" priority="10" operator="equal">
      <formula>3</formula>
    </cfRule>
    <cfRule type="cellIs" dxfId="10" priority="11" operator="equal">
      <formula>2</formula>
    </cfRule>
    <cfRule type="cellIs" dxfId="9" priority="12" operator="equal">
      <formula>1</formula>
    </cfRule>
  </conditionalFormatting>
  <conditionalFormatting sqref="M50 M29">
    <cfRule type="cellIs" dxfId="8" priority="7" operator="equal">
      <formula>3</formula>
    </cfRule>
    <cfRule type="cellIs" dxfId="7" priority="8" operator="equal">
      <formula>2</formula>
    </cfRule>
    <cfRule type="cellIs" dxfId="6" priority="9" operator="equal">
      <formula>1</formula>
    </cfRule>
  </conditionalFormatting>
  <conditionalFormatting sqref="M39:M42 M48">
    <cfRule type="cellIs" dxfId="5" priority="4" operator="equal">
      <formula>3</formula>
    </cfRule>
    <cfRule type="cellIs" dxfId="4" priority="5" operator="equal">
      <formula>2</formula>
    </cfRule>
    <cfRule type="cellIs" dxfId="3" priority="6" operator="equal">
      <formula>1</formula>
    </cfRule>
  </conditionalFormatting>
  <conditionalFormatting sqref="M17:M18">
    <cfRule type="cellIs" dxfId="2" priority="1" operator="equal">
      <formula>3</formula>
    </cfRule>
    <cfRule type="cellIs" dxfId="1" priority="2" operator="equal">
      <formula>2</formula>
    </cfRule>
    <cfRule type="cellIs" dxfId="0" priority="3" operator="equal">
      <formula>1</formula>
    </cfRule>
  </conditionalFormatting>
  <dataValidations count="2">
    <dataValidation type="list" allowBlank="1" showInputMessage="1" showErrorMessage="1" sqref="M20:M21 M23:M24 M26:M27 M33:M34 M36:M37 M17:M18 M39:M42 M48">
      <formula1>$B$8:$B$10</formula1>
    </dataValidation>
    <dataValidation type="list" allowBlank="1" showInputMessage="1" showErrorMessage="1" sqref="C51:F51">
      <formula1>"Не выявлено,Выявлено"</formula1>
    </dataValidation>
  </dataValidation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Таблица цен Вариант А</vt:lpstr>
      <vt:lpstr>Таблица цен Вариант В</vt:lpstr>
      <vt:lpstr>Пр 1 Форма оценки</vt:lpstr>
      <vt:lpstr>'Пр 1 Форма оценки'!Область_печати</vt:lpstr>
      <vt:lpstr>'Таблица цен Вариант А'!Область_печати</vt:lpstr>
      <vt:lpstr>'Таблица цен Вариант 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Полидовец</dc:creator>
  <cp:lastModifiedBy>Светлана Полидовец</cp:lastModifiedBy>
  <cp:lastPrinted>2017-11-29T11:45:41Z</cp:lastPrinted>
  <dcterms:created xsi:type="dcterms:W3CDTF">2006-09-16T00:00:00Z</dcterms:created>
  <dcterms:modified xsi:type="dcterms:W3CDTF">2025-06-04T11:57:03Z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1049-10.2.0.5871</vt:lpwstr>
  </property>
</Properties>
</file>